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640" windowHeight="11670" firstSheet="2" activeTab="3"/>
  </bookViews>
  <sheets>
    <sheet name="Sheet2" sheetId="2" state="hidden" r:id="rId1"/>
    <sheet name="Sheet3" sheetId="3" state="hidden" r:id="rId2"/>
    <sheet name="bang tinh" sheetId="4" r:id="rId3"/>
    <sheet name="Nhu cầu vtu" sheetId="5" r:id="rId4"/>
  </sheets>
  <definedNames>
    <definedName name="_xlnm.Print_Titles" localSheetId="2">'bang tinh'!$4:$5</definedName>
    <definedName name="_xlnm.Print_Titles" localSheetId="1">Sheet3!$4:$5</definedName>
  </definedNames>
  <calcPr calcId="144525"/>
</workbook>
</file>

<file path=xl/calcChain.xml><?xml version="1.0" encoding="utf-8"?>
<calcChain xmlns="http://schemas.openxmlformats.org/spreadsheetml/2006/main">
  <c r="J68" i="4" l="1"/>
  <c r="J94" i="4"/>
  <c r="J75" i="4"/>
  <c r="I96" i="4"/>
  <c r="I97" i="4" l="1"/>
  <c r="J62" i="4"/>
  <c r="J56" i="4"/>
  <c r="J49" i="4"/>
  <c r="J42" i="4"/>
  <c r="J32" i="4"/>
  <c r="J25" i="4"/>
  <c r="J19" i="4"/>
  <c r="J11" i="4"/>
  <c r="J6" i="4"/>
  <c r="F9" i="5"/>
  <c r="F8" i="5"/>
  <c r="F10" i="5" s="1"/>
  <c r="F11" i="5" s="1"/>
  <c r="L70" i="3"/>
  <c r="K70" i="3"/>
  <c r="I70" i="4"/>
  <c r="C11" i="4" l="1"/>
  <c r="C84" i="4"/>
  <c r="C75" i="4"/>
  <c r="C68" i="4"/>
  <c r="C62" i="4"/>
  <c r="C56" i="4"/>
  <c r="C49" i="4"/>
  <c r="C42" i="4"/>
  <c r="C32" i="4"/>
  <c r="C25" i="4"/>
  <c r="C19" i="4"/>
  <c r="C6" i="4"/>
  <c r="I83" i="4"/>
  <c r="G8" i="5" l="1"/>
  <c r="G9" i="5"/>
  <c r="G10" i="5"/>
  <c r="G11" i="5"/>
  <c r="G12" i="5"/>
  <c r="G7" i="5"/>
  <c r="J83" i="4"/>
  <c r="I75" i="4"/>
  <c r="I68" i="4"/>
  <c r="L83" i="3"/>
  <c r="L75" i="3" s="1"/>
  <c r="K83" i="3"/>
  <c r="K68" i="3"/>
  <c r="C91" i="4"/>
  <c r="J84" i="4" s="1"/>
  <c r="C89" i="4"/>
  <c r="J67" i="4"/>
  <c r="C65" i="4"/>
  <c r="J38" i="4"/>
  <c r="J16" i="4"/>
  <c r="J13" i="4"/>
  <c r="L19" i="3"/>
  <c r="L25" i="3"/>
  <c r="L32" i="3"/>
  <c r="L42" i="3"/>
  <c r="L56" i="3"/>
  <c r="L62" i="3"/>
  <c r="L68" i="3"/>
  <c r="K75" i="3"/>
  <c r="L84" i="3"/>
  <c r="L11" i="3"/>
  <c r="L6" i="3"/>
  <c r="L8" i="3"/>
  <c r="L9" i="3"/>
  <c r="L10" i="3"/>
  <c r="L12" i="3"/>
  <c r="L13" i="3"/>
  <c r="L14" i="3"/>
  <c r="L15" i="3"/>
  <c r="L16" i="3"/>
  <c r="L17" i="3"/>
  <c r="L18" i="3"/>
  <c r="L20" i="3"/>
  <c r="L21" i="3"/>
  <c r="L22" i="3"/>
  <c r="L23" i="3"/>
  <c r="L24" i="3"/>
  <c r="L26" i="3"/>
  <c r="L27" i="3"/>
  <c r="L28" i="3"/>
  <c r="L29" i="3"/>
  <c r="L30" i="3"/>
  <c r="L31" i="3"/>
  <c r="L33" i="3"/>
  <c r="L34" i="3"/>
  <c r="L35" i="3"/>
  <c r="L36" i="3"/>
  <c r="L37" i="3"/>
  <c r="L38" i="3"/>
  <c r="L39" i="3"/>
  <c r="L40" i="3"/>
  <c r="L41" i="3"/>
  <c r="L43" i="3"/>
  <c r="L44" i="3"/>
  <c r="L45" i="3"/>
  <c r="L46" i="3"/>
  <c r="L47" i="3"/>
  <c r="L48" i="3"/>
  <c r="L50" i="3"/>
  <c r="L49" i="3" s="1"/>
  <c r="L51" i="3"/>
  <c r="L52" i="3"/>
  <c r="L53" i="3"/>
  <c r="L54" i="3"/>
  <c r="L55" i="3"/>
  <c r="L57" i="3"/>
  <c r="L58" i="3"/>
  <c r="L59" i="3"/>
  <c r="L60" i="3"/>
  <c r="L61" i="3"/>
  <c r="L63" i="3"/>
  <c r="L64" i="3"/>
  <c r="L65" i="3"/>
  <c r="L66" i="3"/>
  <c r="L67" i="3"/>
  <c r="L69" i="3"/>
  <c r="L71" i="3"/>
  <c r="L72" i="3"/>
  <c r="L73" i="3"/>
  <c r="L74" i="3"/>
  <c r="L76" i="3"/>
  <c r="L77" i="3"/>
  <c r="L78" i="3"/>
  <c r="L79" i="3"/>
  <c r="L80" i="3"/>
  <c r="L81" i="3"/>
  <c r="L82" i="3"/>
  <c r="L85" i="3"/>
  <c r="L86" i="3"/>
  <c r="L87" i="3"/>
  <c r="L88" i="3"/>
  <c r="L89" i="3"/>
  <c r="L90" i="3"/>
  <c r="L91" i="3"/>
  <c r="L92" i="3"/>
  <c r="L93" i="3"/>
  <c r="L7" i="3"/>
  <c r="G13" i="5" l="1"/>
  <c r="I94" i="4"/>
  <c r="C91" i="3" l="1"/>
  <c r="C89" i="3"/>
  <c r="C65" i="3"/>
</calcChain>
</file>

<file path=xl/sharedStrings.xml><?xml version="1.0" encoding="utf-8"?>
<sst xmlns="http://schemas.openxmlformats.org/spreadsheetml/2006/main" count="961" uniqueCount="178">
  <si>
    <t>STT</t>
  </si>
  <si>
    <t>Xã</t>
  </si>
  <si>
    <t>Khu vực /Nhóm nguy cơ</t>
  </si>
  <si>
    <t>Số hộ</t>
  </si>
  <si>
    <t>Số khẩu</t>
  </si>
  <si>
    <t>Tổng số test nhanh</t>
  </si>
  <si>
    <t>Tổng số test PCR</t>
  </si>
  <si>
    <t>Đánh giá nguy cơ theo khu vực, nhóm, xã</t>
  </si>
  <si>
    <t>Ghi chú</t>
  </si>
  <si>
    <t>Thị trấn Tân Châu</t>
  </si>
  <si>
    <t>PHỤ LỤC 1: Biểu mẫu kết quả xét nghiệm sàng lọc khu vực nguy cơ và nhóm nguy cơ theo xã/phường/thị trấn</t>
  </si>
  <si>
    <t>*NOTE</t>
  </si>
  <si>
    <t>Huyện/TP</t>
  </si>
  <si>
    <t>Số F0
Đợt 1</t>
  </si>
  <si>
    <t>Số F0
Đợt 2</t>
  </si>
  <si>
    <t>Số F0
Đợt…</t>
  </si>
  <si>
    <t>ĐỢT 1</t>
  </si>
  <si>
    <t>ĐỢT 2</t>
  </si>
  <si>
    <t>Tân Châu</t>
  </si>
  <si>
    <t xml:space="preserve">Tổng số test nhanh </t>
  </si>
  <si>
    <t xml:space="preserve">Tổng số test PCR </t>
  </si>
  <si>
    <t>Suối Ngô</t>
  </si>
  <si>
    <t>Tân Hà</t>
  </si>
  <si>
    <t>Tân Hòa</t>
  </si>
  <si>
    <t>Tân Đông</t>
  </si>
  <si>
    <t>Tân Hưng</t>
  </si>
  <si>
    <t>Tân Phú</t>
  </si>
  <si>
    <t>Thạnh Đông</t>
  </si>
  <si>
    <t>Tân Hiệp</t>
  </si>
  <si>
    <t>Tân Hội</t>
  </si>
  <si>
    <t>Suối Dây</t>
  </si>
  <si>
    <t>Tân Thành</t>
  </si>
  <si>
    <t>Khu phố 1</t>
  </si>
  <si>
    <t>Khu phố 2</t>
  </si>
  <si>
    <t>Khu phố 3</t>
  </si>
  <si>
    <t>Khu phố 4</t>
  </si>
  <si>
    <t xml:space="preserve">Ấp 1 </t>
  </si>
  <si>
    <t>Ấp 2</t>
  </si>
  <si>
    <t>Ấp 3</t>
  </si>
  <si>
    <t>Ấp 4</t>
  </si>
  <si>
    <t>Ấp 5</t>
  </si>
  <si>
    <t>Ấp 6</t>
  </si>
  <si>
    <t>Ấp Trảng Ba Chân</t>
  </si>
  <si>
    <t>Tân Lâm</t>
  </si>
  <si>
    <t>Tân Cường</t>
  </si>
  <si>
    <t>Tân Kiên</t>
  </si>
  <si>
    <t>Tân Dũng</t>
  </si>
  <si>
    <t>Tân Trung</t>
  </si>
  <si>
    <t>Tân Thuận</t>
  </si>
  <si>
    <t>Cây Khế</t>
  </si>
  <si>
    <t>Cây Cầy</t>
  </si>
  <si>
    <t>Con Trăn</t>
  </si>
  <si>
    <t>Suối Bà Chiêm</t>
  </si>
  <si>
    <t>Trảng Trai</t>
  </si>
  <si>
    <t>Đông Biên</t>
  </si>
  <si>
    <t>Suối Dầm</t>
  </si>
  <si>
    <t>Kà Ốt</t>
  </si>
  <si>
    <t>Đông Lợi</t>
  </si>
  <si>
    <t>Đông Thành</t>
  </si>
  <si>
    <t>Đông Hà</t>
  </si>
  <si>
    <t>Đông Hiệp</t>
  </si>
  <si>
    <t>Đông Tiến</t>
  </si>
  <si>
    <t>Tân Trung B</t>
  </si>
  <si>
    <t>Tân Trung A</t>
  </si>
  <si>
    <t>Tân Thạnh</t>
  </si>
  <si>
    <t>Tân Lợi</t>
  </si>
  <si>
    <t>Tân Tây</t>
  </si>
  <si>
    <t>Tân Thanh</t>
  </si>
  <si>
    <t>Tân Xuân</t>
  </si>
  <si>
    <t>Tân Tiến</t>
  </si>
  <si>
    <t>Thạnh Quới</t>
  </si>
  <si>
    <t>Thạnh Hưng</t>
  </si>
  <si>
    <t>Thạnh Hòa</t>
  </si>
  <si>
    <t>Thạnh Nghĩa</t>
  </si>
  <si>
    <t>Thạnh Hiệp</t>
  </si>
  <si>
    <t>Tân Trường</t>
  </si>
  <si>
    <t>Tân Bình</t>
  </si>
  <si>
    <t>Thạnh Phú</t>
  </si>
  <si>
    <t>Thạnh An</t>
  </si>
  <si>
    <t>Hội Thắng</t>
  </si>
  <si>
    <t>Hội Thanh</t>
  </si>
  <si>
    <t>Hội Thạnh</t>
  </si>
  <si>
    <t>Hội Phú</t>
  </si>
  <si>
    <t>Hội An</t>
  </si>
  <si>
    <t>Hội Tân</t>
  </si>
  <si>
    <t>Ấp 7</t>
  </si>
  <si>
    <t>Ấp Chăm</t>
  </si>
  <si>
    <t>Đồng Rùm</t>
  </si>
  <si>
    <t>Tà Dơ</t>
  </si>
  <si>
    <t>Đồng Kèn 1</t>
  </si>
  <si>
    <t>Đồng Kèn 2</t>
  </si>
  <si>
    <t>Vàng</t>
  </si>
  <si>
    <t>Xanh</t>
  </si>
  <si>
    <t>Bình thường mới</t>
  </si>
  <si>
    <t>Nguy cơ rất cao</t>
  </si>
  <si>
    <t>Đỏ</t>
  </si>
  <si>
    <t xml:space="preserve">Bình thường mới </t>
  </si>
  <si>
    <t>Tầm Phô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</si>
  <si>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</si>
  <si>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</si>
  <si>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</si>
  <si>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</si>
  <si>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</si>
  <si>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</si>
  <si>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</si>
  <si>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</si>
  <si>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</si>
  <si>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</si>
  <si>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</si>
  <si>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</si>
  <si>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TT Tân Châu</t>
  </si>
  <si>
    <t>ĐÁNH GIÁ MỨC ĐỘ NGUY CƠ TẠI CỘNG ĐỒNG THEO ĐỊA BÀN</t>
  </si>
  <si>
    <t>Xã, thị trấn</t>
  </si>
  <si>
    <t>Phương pháp
lấy mẫu</t>
  </si>
  <si>
    <t>Tạm tính đến 17 giờ, ngày 02/9/2021</t>
  </si>
  <si>
    <t>X (Gộp 2)</t>
  </si>
  <si>
    <t>X (gộp 10)</t>
  </si>
  <si>
    <t>X (Gộp 3)</t>
  </si>
  <si>
    <t>Đối tượng
lấy mẫu</t>
  </si>
  <si>
    <t>5-7 ngày lần</t>
  </si>
  <si>
    <t>7 ngày lần</t>
  </si>
  <si>
    <t>Ca chỉ điểm</t>
  </si>
  <si>
    <t>Ca F0 chỉ điểm</t>
  </si>
  <si>
    <t>01 người/hộ, toàn bộ số người/phòng trọ</t>
  </si>
  <si>
    <t>02 người/hộ, toàn bộ số người/phòng trọ</t>
  </si>
  <si>
    <t>Test nhanh kháng nguyên (X)</t>
  </si>
  <si>
    <t>RT-PCR
(X)</t>
  </si>
  <si>
    <t>Tần suất lấy mẫu</t>
  </si>
  <si>
    <t>Lần đầu ngày 05/9/2021</t>
  </si>
  <si>
    <t>Lần đầu ngày 06/9/2021</t>
  </si>
  <si>
    <t>Lần đầu ngày 07/9/2021</t>
  </si>
  <si>
    <t>Lần đầu ngày 08/9/2021</t>
  </si>
  <si>
    <t>Lần đầu ngày 09/9/2021</t>
  </si>
  <si>
    <t>100% hộ gia
đình trong ấp</t>
  </si>
  <si>
    <t>Hội Hội Thành</t>
  </si>
  <si>
    <t>Số mẫu xét nghiệm Test</t>
  </si>
  <si>
    <t>Số mẫu đơn xét nghiệm PCR</t>
  </si>
  <si>
    <t>Tổng:</t>
  </si>
  <si>
    <t>Trang phục bảo hộ cấp độ 2</t>
  </si>
  <si>
    <t>Test nhanh COVID-19</t>
  </si>
  <si>
    <t>Môi trường vận chuyển bệnh phẩm (mẫu PCR)</t>
  </si>
  <si>
    <t>Que lấy mẫu dịch tỵ hậu</t>
  </si>
  <si>
    <t>Găng tay khám bệnh</t>
  </si>
  <si>
    <t>Cồn sát khuẩn 70 độ</t>
  </si>
  <si>
    <t>Bộ</t>
  </si>
  <si>
    <t>Test</t>
  </si>
  <si>
    <t>Tuyp</t>
  </si>
  <si>
    <t>Que</t>
  </si>
  <si>
    <t>Đôi</t>
  </si>
  <si>
    <t>Lít</t>
  </si>
  <si>
    <t>Việt Nam</t>
  </si>
  <si>
    <t>Hàn Quốc</t>
  </si>
  <si>
    <t>Trung quốc</t>
  </si>
  <si>
    <t>Tên vật tư</t>
  </si>
  <si>
    <t>ĐVT</t>
  </si>
  <si>
    <t>Xuất xứ</t>
  </si>
  <si>
    <t>Số lượng</t>
  </si>
  <si>
    <t>Báo giá nhà cung cấp</t>
  </si>
  <si>
    <t>Tham khảo giá web công khái kết quả đấu thầu BYT</t>
  </si>
  <si>
    <t>-Số mẫu xét nghiệm test nhanh (từ 05/9-20/9/2021) thực hiện 3 lần:</t>
  </si>
  <si>
    <t>Độc lập - Tự do - Hạnh phúc</t>
  </si>
  <si>
    <t>CỘNG HÒA XÃ HỘI CHỦ NGHĨA VIỆT NAM</t>
  </si>
  <si>
    <t>BẢNG DỰ TRÙ
VẬT TƯ XÉT NGHIỆM SÀNG LỌC SARS-COV-2 TỪ 05/9/2021-20/9/2021</t>
  </si>
  <si>
    <t>- Số mẫu xét nghiệm PCR từ 05/9-20/9/2021, vùng đỏ, cam thực hiện 3 lần; vùng vàng, xanh thực hiện 2 lần:</t>
  </si>
  <si>
    <t>07 ngày/lần:
- Lần đầu: 09/9/2021
- Lần hai: 17/9/2021</t>
  </si>
  <si>
    <t>07 ngày/lần:
- Lần đầu: 12/9/2021
- Lần hai: 20/9/2021</t>
  </si>
  <si>
    <t>07 ngày/lần:
- Lần đầu: 11/9/2021
- Lần hai: 19/9/2021</t>
  </si>
  <si>
    <t>07 ngày/lần:
- Lần đầu: 08/9/2021
- Lần hai: 16/9/2021</t>
  </si>
  <si>
    <t>07 ngày/lần:
- Lần đầu: 10/9/2021
- Lần hai: 18/9/2021</t>
  </si>
  <si>
    <t>07 ngày/lần:
- Lần đầu: 06/9/2021
- Lần hai: 14/9/2021</t>
  </si>
  <si>
    <t>05 ngày/lần:
- Lần đầu: 06/9/2021
- Lần hai: 12/9/2021
- Lần 3: 18/9/2021</t>
  </si>
  <si>
    <t>07 ngày/lần:
- Lần đầu: 07/9/2021
- Lần hai: 15/9/2021</t>
  </si>
  <si>
    <t>05 ngày/lần:
- Lần đầu: 07/9/2021
- Lần hai: 13/9/2021
- Lần 3: 19/9/2021</t>
  </si>
  <si>
    <t>ỦY BAN NHÂN DÂN</t>
  </si>
  <si>
    <t>HUYỆN TÂN CHÂU</t>
  </si>
  <si>
    <t>Thành tiền (đồng)</t>
  </si>
  <si>
    <t>Đơn giá tạm tính (đồng)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</si>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</sst>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left" vertical="center"/>
    </xf>
    <xf numFmtId="0" fontId="8" fillId="3" borderId="1" xfId="0" applyFont="1" applyFill="1" applyBorder="1"/>
    <xf numFmtId="0" fontId="9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2" borderId="1" xfId="0" applyFont="1" applyFill="1" applyBorder="1"/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4" borderId="1" xfId="0" applyFont="1" applyFill="1" applyBorder="1"/>
    <xf numFmtId="0" fontId="3" fillId="0" borderId="1" xfId="0" applyFont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0" fontId="8" fillId="0" borderId="1" xfId="0" applyFont="1" applyFill="1" applyBorder="1"/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12" fillId="0" borderId="0" xfId="0" applyFont="1" applyFill="1" applyAlignment="1">
      <alignment vertical="center"/>
    </xf>
    <xf numFmtId="0" fontId="11" fillId="0" borderId="0" xfId="0" applyFont="1" applyFill="1"/>
    <xf numFmtId="0" fontId="14" fillId="0" borderId="1" xfId="0" applyFont="1" applyFill="1" applyBorder="1"/>
    <xf numFmtId="0" fontId="12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2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14" fillId="4" borderId="1" xfId="0" applyFont="1" applyFill="1" applyBorder="1"/>
    <xf numFmtId="0" fontId="14" fillId="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1" fillId="5" borderId="0" xfId="0" applyFont="1" applyFill="1"/>
    <xf numFmtId="0" fontId="11" fillId="0" borderId="0" xfId="0" applyFont="1" applyAlignment="1">
      <alignment vertical="center"/>
    </xf>
    <xf numFmtId="0" fontId="11" fillId="5" borderId="0" xfId="0" applyFont="1" applyFill="1" applyAlignment="1"/>
    <xf numFmtId="0" fontId="14" fillId="0" borderId="1" xfId="0" applyFont="1" applyFill="1" applyBorder="1" applyAlignment="1">
      <alignment horizontal="left" vertical="center" wrapText="1"/>
    </xf>
    <xf numFmtId="0" fontId="19" fillId="0" borderId="0" xfId="0" applyFont="1"/>
    <xf numFmtId="164" fontId="19" fillId="0" borderId="0" xfId="1" applyNumberFormat="1" applyFont="1"/>
    <xf numFmtId="0" fontId="19" fillId="0" borderId="1" xfId="0" applyFont="1" applyBorder="1" applyAlignment="1">
      <alignment wrapText="1"/>
    </xf>
    <xf numFmtId="164" fontId="19" fillId="0" borderId="1" xfId="1" applyNumberFormat="1" applyFont="1" applyBorder="1" applyAlignment="1">
      <alignment wrapText="1"/>
    </xf>
    <xf numFmtId="164" fontId="20" fillId="0" borderId="1" xfId="1" applyNumberFormat="1" applyFont="1" applyBorder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21" fillId="0" borderId="0" xfId="0" applyFont="1" applyBorder="1" applyAlignment="1"/>
    <xf numFmtId="0" fontId="14" fillId="0" borderId="0" xfId="0" applyFont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right"/>
    </xf>
    <xf numFmtId="0" fontId="14" fillId="0" borderId="1" xfId="0" applyFont="1" applyBorder="1" applyAlignment="1">
      <alignment vertical="center"/>
    </xf>
    <xf numFmtId="0" fontId="14" fillId="0" borderId="0" xfId="0" applyFont="1" applyFill="1"/>
    <xf numFmtId="0" fontId="9" fillId="0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/>
    </xf>
    <xf numFmtId="0" fontId="10" fillId="0" borderId="0" xfId="0" applyFont="1" applyFill="1"/>
    <xf numFmtId="1" fontId="14" fillId="0" borderId="1" xfId="0" applyNumberFormat="1" applyFont="1" applyBorder="1" applyAlignment="1">
      <alignment vertical="center"/>
    </xf>
    <xf numFmtId="0" fontId="10" fillId="5" borderId="1" xfId="0" applyFont="1" applyFill="1" applyBorder="1" applyAlignment="1">
      <alignment horizontal="right"/>
    </xf>
    <xf numFmtId="1" fontId="10" fillId="5" borderId="1" xfId="0" applyNumberFormat="1" applyFont="1" applyFill="1" applyBorder="1" applyAlignment="1"/>
    <xf numFmtId="0" fontId="14" fillId="0" borderId="1" xfId="0" applyFont="1" applyBorder="1"/>
    <xf numFmtId="164" fontId="14" fillId="0" borderId="1" xfId="1" applyNumberFormat="1" applyFont="1" applyBorder="1" applyAlignment="1">
      <alignment horizontal="right"/>
    </xf>
    <xf numFmtId="164" fontId="14" fillId="0" borderId="1" xfId="1" applyNumberFormat="1" applyFont="1" applyBorder="1"/>
    <xf numFmtId="0" fontId="14" fillId="0" borderId="0" xfId="0" applyFont="1"/>
    <xf numFmtId="0" fontId="14" fillId="0" borderId="0" xfId="0" quotePrefix="1" applyFont="1" applyAlignment="1"/>
    <xf numFmtId="164" fontId="14" fillId="0" borderId="0" xfId="0" applyNumberFormat="1" applyFont="1"/>
    <xf numFmtId="0" fontId="14" fillId="0" borderId="0" xfId="0" quotePrefix="1" applyFont="1"/>
    <xf numFmtId="164" fontId="14" fillId="0" borderId="0" xfId="1" applyNumberFormat="1" applyFont="1"/>
    <xf numFmtId="3" fontId="14" fillId="0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/>
    </xf>
    <xf numFmtId="0" fontId="14" fillId="0" borderId="0" xfId="0" applyFont="1" applyAlignment="1">
      <alignment horizontal="right"/>
    </xf>
    <xf numFmtId="164" fontId="14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164" fontId="19" fillId="0" borderId="1" xfId="1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164" fontId="20" fillId="0" borderId="1" xfId="1" applyNumberFormat="1" applyFont="1" applyBorder="1" applyAlignment="1">
      <alignment horizontal="center" vertical="center" wrapText="1"/>
    </xf>
    <xf numFmtId="164" fontId="20" fillId="0" borderId="1" xfId="1" applyNumberFormat="1" applyFont="1" applyBorder="1" applyAlignment="1">
      <alignment horizont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64" fontId="19" fillId="0" borderId="2" xfId="1" applyNumberFormat="1" applyFont="1" applyBorder="1" applyAlignment="1">
      <alignment horizontal="center" vertical="center" wrapText="1"/>
    </xf>
    <xf numFmtId="164" fontId="19" fillId="0" borderId="3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</xdr:row>
      <xdr:rowOff>9525</xdr:rowOff>
    </xdr:from>
    <xdr:to>
      <xdr:col>1</xdr:col>
      <xdr:colOff>1733550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1304925" y="428625"/>
          <a:ext cx="942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2</xdr:row>
      <xdr:rowOff>9525</xdr:rowOff>
    </xdr:from>
    <xdr:to>
      <xdr:col>6</xdr:col>
      <xdr:colOff>342900</xdr:colOff>
      <xdr:row>2</xdr:row>
      <xdr:rowOff>9525</xdr:rowOff>
    </xdr:to>
    <xdr:cxnSp macro="">
      <xdr:nvCxnSpPr>
        <xdr:cNvPr id="6" name="Straight Connector 5"/>
        <xdr:cNvCxnSpPr/>
      </xdr:nvCxnSpPr>
      <xdr:spPr>
        <a:xfrm>
          <a:off x="5819775" y="428625"/>
          <a:ext cx="1743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L55" sqref="L55"/>
    </sheetView>
  </sheetViews>
  <sheetFormatPr defaultRowHeight="15" x14ac:dyDescent="0.25"/>
  <cols>
    <col min="1" max="1" width="17.85546875" customWidth="1"/>
    <col min="2" max="2" width="21" bestFit="1" customWidth="1"/>
    <col min="5" max="5" width="11.85546875" customWidth="1"/>
    <col min="11" max="12" width="19.28515625" style="2" customWidth="1"/>
    <col min="13" max="16" width="9.140625" customWidth="1"/>
  </cols>
  <sheetData>
    <row r="1" spans="1:17" ht="18.75" x14ac:dyDescent="0.25">
      <c r="A1" s="1" t="s">
        <v>10</v>
      </c>
    </row>
    <row r="2" spans="1:17" x14ac:dyDescent="0.25">
      <c r="A2" s="3"/>
      <c r="N2" t="s">
        <v>11</v>
      </c>
    </row>
    <row r="3" spans="1:17" ht="47.25" x14ac:dyDescent="0.25">
      <c r="A3" s="4" t="s">
        <v>12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13</v>
      </c>
      <c r="G3" s="4" t="s">
        <v>14</v>
      </c>
      <c r="H3" s="4" t="s">
        <v>15</v>
      </c>
      <c r="I3" s="5" t="s">
        <v>5</v>
      </c>
      <c r="J3" s="5" t="s">
        <v>6</v>
      </c>
      <c r="K3" s="5" t="s">
        <v>7</v>
      </c>
      <c r="L3" s="6"/>
      <c r="N3" s="117" t="s">
        <v>16</v>
      </c>
      <c r="O3" s="117"/>
      <c r="P3" s="117" t="s">
        <v>17</v>
      </c>
      <c r="Q3" s="117"/>
    </row>
    <row r="4" spans="1:17" ht="42.75" x14ac:dyDescent="0.25">
      <c r="A4" s="7" t="s">
        <v>18</v>
      </c>
      <c r="B4" s="4"/>
      <c r="C4" s="4"/>
      <c r="D4" s="8">
        <v>39.164000000000001</v>
      </c>
      <c r="E4" s="8">
        <v>41.122</v>
      </c>
      <c r="F4" s="4"/>
      <c r="G4" s="4"/>
      <c r="H4" s="4"/>
      <c r="I4" s="5"/>
      <c r="J4" s="5"/>
      <c r="K4" s="5"/>
      <c r="L4" s="6"/>
      <c r="N4" s="9" t="s">
        <v>19</v>
      </c>
      <c r="O4" s="9" t="s">
        <v>20</v>
      </c>
      <c r="P4" s="9" t="s">
        <v>19</v>
      </c>
      <c r="Q4" s="9" t="s">
        <v>20</v>
      </c>
    </row>
    <row r="5" spans="1:17" ht="15.75" x14ac:dyDescent="0.25">
      <c r="A5" s="10"/>
      <c r="B5" s="11" t="s">
        <v>9</v>
      </c>
      <c r="C5" s="12"/>
      <c r="D5" s="13">
        <v>2.71</v>
      </c>
      <c r="E5" s="13">
        <v>2.8460000000000001</v>
      </c>
      <c r="F5" s="10"/>
      <c r="G5" s="10"/>
      <c r="H5" s="10"/>
      <c r="I5" s="10">
        <v>1857</v>
      </c>
      <c r="J5" s="10">
        <v>564</v>
      </c>
      <c r="K5" s="14"/>
      <c r="L5" s="15"/>
      <c r="N5" s="16"/>
      <c r="O5" s="16"/>
      <c r="P5" s="16"/>
      <c r="Q5" s="16"/>
    </row>
    <row r="6" spans="1:17" ht="15.75" x14ac:dyDescent="0.25">
      <c r="A6" s="17"/>
      <c r="B6" s="11" t="s">
        <v>21</v>
      </c>
      <c r="C6" s="12"/>
      <c r="D6" s="13">
        <v>3.956</v>
      </c>
      <c r="E6" s="13">
        <v>4.1539999999999999</v>
      </c>
      <c r="F6" s="10"/>
      <c r="G6" s="10"/>
      <c r="H6" s="10"/>
      <c r="I6" s="10">
        <v>0</v>
      </c>
      <c r="J6" s="10">
        <v>412</v>
      </c>
      <c r="K6" s="14"/>
      <c r="L6" s="15"/>
      <c r="N6" s="16">
        <v>962</v>
      </c>
      <c r="O6" s="16">
        <v>291</v>
      </c>
      <c r="P6" s="16">
        <v>895</v>
      </c>
      <c r="Q6" s="16">
        <v>273</v>
      </c>
    </row>
    <row r="7" spans="1:17" ht="15.75" x14ac:dyDescent="0.25">
      <c r="A7" s="17"/>
      <c r="B7" s="11" t="s">
        <v>22</v>
      </c>
      <c r="C7" s="12"/>
      <c r="D7" s="13">
        <v>2.2949999999999999</v>
      </c>
      <c r="E7" s="13">
        <v>2.41</v>
      </c>
      <c r="F7" s="10"/>
      <c r="G7" s="10"/>
      <c r="H7" s="10"/>
      <c r="I7" s="10">
        <v>0</v>
      </c>
      <c r="J7" s="10">
        <v>462</v>
      </c>
      <c r="K7" s="14"/>
      <c r="L7" s="15"/>
      <c r="N7" s="16"/>
      <c r="O7" s="16">
        <v>412</v>
      </c>
      <c r="P7" s="16"/>
      <c r="Q7" s="16"/>
    </row>
    <row r="8" spans="1:17" ht="15.75" x14ac:dyDescent="0.25">
      <c r="A8" s="18"/>
      <c r="B8" s="11" t="s">
        <v>23</v>
      </c>
      <c r="C8" s="12"/>
      <c r="D8" s="13">
        <v>2.698</v>
      </c>
      <c r="E8" s="13">
        <v>2.8330000000000002</v>
      </c>
      <c r="F8" s="10"/>
      <c r="G8" s="10"/>
      <c r="H8" s="10"/>
      <c r="I8" s="10">
        <v>0</v>
      </c>
      <c r="J8" s="10">
        <v>279</v>
      </c>
      <c r="K8" s="14"/>
      <c r="L8" s="15"/>
      <c r="N8" s="16"/>
      <c r="O8" s="16">
        <v>233</v>
      </c>
      <c r="P8" s="16"/>
      <c r="Q8" s="16">
        <v>229</v>
      </c>
    </row>
    <row r="9" spans="1:17" ht="15.75" x14ac:dyDescent="0.25">
      <c r="A9" s="19"/>
      <c r="B9" s="11" t="s">
        <v>24</v>
      </c>
      <c r="C9" s="12"/>
      <c r="D9" s="13">
        <v>4.93</v>
      </c>
      <c r="E9" s="13">
        <v>5.1769999999999996</v>
      </c>
      <c r="F9" s="10">
        <v>1</v>
      </c>
      <c r="G9" s="10"/>
      <c r="H9" s="10"/>
      <c r="I9" s="10">
        <v>0</v>
      </c>
      <c r="J9" s="10">
        <v>786</v>
      </c>
      <c r="K9" s="14"/>
      <c r="L9" s="15"/>
      <c r="N9" s="16"/>
      <c r="O9" s="16">
        <v>279</v>
      </c>
      <c r="P9" s="16"/>
      <c r="Q9" s="16"/>
    </row>
    <row r="10" spans="1:17" ht="15.75" x14ac:dyDescent="0.25">
      <c r="A10" s="19"/>
      <c r="B10" s="11" t="s">
        <v>25</v>
      </c>
      <c r="C10" s="12"/>
      <c r="D10" s="13">
        <v>4.2869999999999999</v>
      </c>
      <c r="E10" s="13">
        <v>4.5010000000000003</v>
      </c>
      <c r="F10" s="10">
        <v>1</v>
      </c>
      <c r="G10" s="10"/>
      <c r="H10" s="10"/>
      <c r="I10" s="10">
        <v>1311</v>
      </c>
      <c r="J10" s="10">
        <v>857</v>
      </c>
      <c r="K10" s="14"/>
      <c r="L10" s="15"/>
      <c r="N10" s="16"/>
      <c r="O10" s="16">
        <v>449</v>
      </c>
      <c r="P10" s="16"/>
      <c r="Q10" s="16">
        <v>337</v>
      </c>
    </row>
    <row r="11" spans="1:17" ht="15.75" x14ac:dyDescent="0.25">
      <c r="A11" s="17"/>
      <c r="B11" s="11" t="s">
        <v>26</v>
      </c>
      <c r="C11" s="12"/>
      <c r="D11" s="13">
        <v>3.1509999999999998</v>
      </c>
      <c r="E11" s="13">
        <v>3.3090000000000002</v>
      </c>
      <c r="F11" s="10"/>
      <c r="G11" s="10"/>
      <c r="H11" s="10"/>
      <c r="I11" s="10">
        <v>823</v>
      </c>
      <c r="J11" s="10">
        <v>572</v>
      </c>
      <c r="K11" s="14"/>
      <c r="L11" s="15"/>
      <c r="N11" s="16">
        <v>1311</v>
      </c>
      <c r="O11" s="16">
        <v>438</v>
      </c>
      <c r="P11" s="16"/>
      <c r="Q11" s="16">
        <v>419</v>
      </c>
    </row>
    <row r="12" spans="1:17" ht="15.75" x14ac:dyDescent="0.25">
      <c r="A12" s="17"/>
      <c r="B12" s="11" t="s">
        <v>27</v>
      </c>
      <c r="C12" s="12"/>
      <c r="D12" s="13">
        <v>2.7909999999999999</v>
      </c>
      <c r="E12" s="13">
        <v>2.931</v>
      </c>
      <c r="F12" s="10"/>
      <c r="G12" s="10"/>
      <c r="H12" s="10"/>
      <c r="I12" s="10">
        <v>0</v>
      </c>
      <c r="J12" s="10">
        <v>554</v>
      </c>
      <c r="K12" s="14"/>
      <c r="L12" s="15"/>
      <c r="N12" s="16">
        <v>823</v>
      </c>
      <c r="O12" s="16">
        <v>282</v>
      </c>
      <c r="P12" s="16"/>
      <c r="Q12" s="16">
        <v>290</v>
      </c>
    </row>
    <row r="13" spans="1:17" ht="15.75" x14ac:dyDescent="0.25">
      <c r="A13" s="17"/>
      <c r="B13" s="11" t="s">
        <v>28</v>
      </c>
      <c r="C13" s="12"/>
      <c r="D13" s="13">
        <v>1.9410000000000001</v>
      </c>
      <c r="E13" s="13">
        <v>2.0379999999999998</v>
      </c>
      <c r="F13" s="10"/>
      <c r="G13" s="10"/>
      <c r="H13" s="10"/>
      <c r="I13" s="10">
        <v>0</v>
      </c>
      <c r="J13" s="10">
        <v>409</v>
      </c>
      <c r="K13" s="14"/>
      <c r="L13" s="15"/>
      <c r="N13" s="16"/>
      <c r="O13" s="16">
        <v>280</v>
      </c>
      <c r="P13" s="16"/>
      <c r="Q13" s="16">
        <v>274</v>
      </c>
    </row>
    <row r="14" spans="1:17" ht="15.75" x14ac:dyDescent="0.25">
      <c r="A14" s="17"/>
      <c r="B14" s="11" t="s">
        <v>29</v>
      </c>
      <c r="C14" s="12"/>
      <c r="D14" s="13">
        <v>3.1619999999999999</v>
      </c>
      <c r="E14" s="13">
        <v>3.32</v>
      </c>
      <c r="F14" s="10"/>
      <c r="G14" s="10"/>
      <c r="H14" s="10"/>
      <c r="I14" s="10">
        <v>0</v>
      </c>
      <c r="J14" s="10">
        <v>715</v>
      </c>
      <c r="K14" s="14"/>
      <c r="L14" s="15"/>
      <c r="N14" s="16"/>
      <c r="O14" s="16">
        <v>211</v>
      </c>
      <c r="P14" s="16"/>
      <c r="Q14" s="16">
        <v>198</v>
      </c>
    </row>
    <row r="15" spans="1:17" ht="15.75" x14ac:dyDescent="0.25">
      <c r="A15" s="17"/>
      <c r="B15" s="11" t="s">
        <v>30</v>
      </c>
      <c r="C15" s="20"/>
      <c r="D15" s="13">
        <v>3.5790000000000002</v>
      </c>
      <c r="E15" s="13">
        <v>14.316000000000001</v>
      </c>
      <c r="F15" s="10">
        <v>6</v>
      </c>
      <c r="G15" s="10"/>
      <c r="H15" s="10"/>
      <c r="I15" s="10">
        <v>4333</v>
      </c>
      <c r="J15" s="10">
        <v>1448</v>
      </c>
      <c r="K15" s="14"/>
      <c r="L15" s="15"/>
      <c r="N15" s="16"/>
      <c r="O15" s="16">
        <v>438</v>
      </c>
      <c r="P15" s="16"/>
      <c r="Q15" s="16">
        <v>277</v>
      </c>
    </row>
    <row r="16" spans="1:17" ht="15.75" x14ac:dyDescent="0.25">
      <c r="A16" s="17"/>
      <c r="B16" s="11" t="s">
        <v>31</v>
      </c>
      <c r="C16" s="20"/>
      <c r="D16" s="13">
        <v>3.6640000000000001</v>
      </c>
      <c r="E16" s="13">
        <v>3.847</v>
      </c>
      <c r="F16" s="10">
        <v>1</v>
      </c>
      <c r="G16" s="10"/>
      <c r="H16" s="10"/>
      <c r="I16" s="10">
        <v>1227</v>
      </c>
      <c r="J16" s="10">
        <v>371</v>
      </c>
      <c r="K16" s="14"/>
      <c r="L16" s="15"/>
      <c r="N16" s="16">
        <v>1299</v>
      </c>
      <c r="O16" s="16">
        <v>388</v>
      </c>
      <c r="P16" s="16">
        <v>3034</v>
      </c>
      <c r="Q16" s="16">
        <v>1060</v>
      </c>
    </row>
    <row r="17" spans="1:17" ht="15.75" x14ac:dyDescent="0.25">
      <c r="A17" s="10"/>
      <c r="B17" s="21"/>
      <c r="C17" s="10"/>
      <c r="D17" s="10"/>
      <c r="E17" s="10"/>
      <c r="F17" s="10"/>
      <c r="G17" s="10"/>
      <c r="H17" s="10"/>
      <c r="I17" s="10"/>
      <c r="J17" s="10"/>
      <c r="K17" s="14"/>
      <c r="L17" s="15"/>
      <c r="N17" s="16">
        <v>1227</v>
      </c>
      <c r="O17" s="16">
        <v>371</v>
      </c>
      <c r="P17" s="16"/>
      <c r="Q17" s="16"/>
    </row>
  </sheetData>
  <mergeCells count="2">
    <mergeCell ref="N3:O3"/>
    <mergeCell ref="P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pane xSplit="2" ySplit="4" topLeftCell="C47" activePane="bottomRight" state="frozen"/>
      <selection pane="topRight" activeCell="C1" sqref="C1"/>
      <selection pane="bottomLeft" activeCell="A7" sqref="A7"/>
      <selection pane="bottomRight" activeCell="L55" sqref="L55"/>
    </sheetView>
  </sheetViews>
  <sheetFormatPr defaultColWidth="12.42578125" defaultRowHeight="16.5" x14ac:dyDescent="0.25"/>
  <cols>
    <col min="1" max="1" width="7.28515625" style="26" customWidth="1"/>
    <col min="2" max="2" width="17.85546875" style="22" customWidth="1"/>
    <col min="3" max="3" width="7.85546875" style="22" bestFit="1" customWidth="1"/>
    <col min="4" max="4" width="8.28515625" style="22" customWidth="1"/>
    <col min="5" max="5" width="18.140625" style="22" customWidth="1"/>
    <col min="6" max="6" width="10.7109375" style="22" customWidth="1"/>
    <col min="7" max="7" width="16.5703125" style="22" customWidth="1"/>
    <col min="8" max="8" width="23.5703125" style="22" customWidth="1"/>
    <col min="9" max="9" width="21.42578125" style="22" customWidth="1"/>
    <col min="10" max="10" width="13.85546875" style="22" customWidth="1"/>
    <col min="11" max="16384" width="12.42578125" style="22"/>
  </cols>
  <sheetData>
    <row r="1" spans="1:12" ht="6" customHeight="1" x14ac:dyDescent="0.25"/>
    <row r="2" spans="1:12" ht="18.75" customHeight="1" x14ac:dyDescent="0.25">
      <c r="A2" s="120" t="s">
        <v>111</v>
      </c>
      <c r="B2" s="120"/>
      <c r="C2" s="120"/>
      <c r="D2" s="120"/>
      <c r="E2" s="120"/>
      <c r="F2" s="120"/>
      <c r="G2" s="120"/>
      <c r="H2" s="120"/>
      <c r="I2" s="120"/>
    </row>
    <row r="3" spans="1:12" x14ac:dyDescent="0.25">
      <c r="E3" s="42"/>
      <c r="F3" s="42"/>
      <c r="G3" s="121" t="s">
        <v>114</v>
      </c>
      <c r="H3" s="121"/>
      <c r="I3" s="121"/>
    </row>
    <row r="4" spans="1:12" s="23" customFormat="1" ht="33.75" customHeight="1" x14ac:dyDescent="0.25">
      <c r="A4" s="123" t="s">
        <v>0</v>
      </c>
      <c r="B4" s="123" t="s">
        <v>112</v>
      </c>
      <c r="C4" s="124" t="s">
        <v>3</v>
      </c>
      <c r="D4" s="41"/>
      <c r="E4" s="123" t="s">
        <v>7</v>
      </c>
      <c r="F4" s="123" t="s">
        <v>113</v>
      </c>
      <c r="G4" s="123"/>
      <c r="H4" s="122" t="s">
        <v>118</v>
      </c>
      <c r="I4" s="122" t="s">
        <v>127</v>
      </c>
      <c r="J4" s="122" t="s">
        <v>8</v>
      </c>
      <c r="K4" s="118" t="s">
        <v>135</v>
      </c>
      <c r="L4" s="118" t="s">
        <v>136</v>
      </c>
    </row>
    <row r="5" spans="1:12" s="23" customFormat="1" ht="84" customHeight="1" x14ac:dyDescent="0.25">
      <c r="A5" s="123"/>
      <c r="B5" s="123"/>
      <c r="C5" s="124"/>
      <c r="D5" s="41"/>
      <c r="E5" s="123"/>
      <c r="F5" s="41" t="s">
        <v>125</v>
      </c>
      <c r="G5" s="41" t="s">
        <v>126</v>
      </c>
      <c r="H5" s="122"/>
      <c r="I5" s="122"/>
      <c r="J5" s="122"/>
      <c r="K5" s="119"/>
      <c r="L5" s="119"/>
    </row>
    <row r="6" spans="1:12" s="35" customFormat="1" ht="33" customHeight="1" x14ac:dyDescent="0.25">
      <c r="A6" s="32" t="s">
        <v>98</v>
      </c>
      <c r="B6" s="33" t="s">
        <v>110</v>
      </c>
      <c r="C6" s="33"/>
      <c r="D6" s="33"/>
      <c r="E6" s="45" t="s">
        <v>93</v>
      </c>
      <c r="F6" s="56"/>
      <c r="G6" s="46"/>
      <c r="H6" s="54" t="s">
        <v>130</v>
      </c>
      <c r="I6" s="46"/>
      <c r="J6" s="46"/>
      <c r="L6" s="35">
        <f>SUM(L7:L10)</f>
        <v>54.2</v>
      </c>
    </row>
    <row r="7" spans="1:12" s="23" customFormat="1" ht="18.75" x14ac:dyDescent="0.25">
      <c r="A7" s="27">
        <v>1</v>
      </c>
      <c r="B7" s="18" t="s">
        <v>32</v>
      </c>
      <c r="C7" s="57">
        <v>674</v>
      </c>
      <c r="D7" s="18"/>
      <c r="E7" s="29" t="s">
        <v>92</v>
      </c>
      <c r="F7" s="30"/>
      <c r="G7" s="52" t="s">
        <v>116</v>
      </c>
      <c r="H7" s="52" t="s">
        <v>121</v>
      </c>
      <c r="I7" s="52" t="s">
        <v>120</v>
      </c>
      <c r="J7" s="43"/>
      <c r="L7" s="62">
        <f>C7*20%/10</f>
        <v>13.48</v>
      </c>
    </row>
    <row r="8" spans="1:12" s="23" customFormat="1" ht="18.75" x14ac:dyDescent="0.25">
      <c r="A8" s="28">
        <v>2</v>
      </c>
      <c r="B8" s="51" t="s">
        <v>33</v>
      </c>
      <c r="C8" s="57">
        <v>438</v>
      </c>
      <c r="D8" s="51"/>
      <c r="E8" s="48" t="s">
        <v>91</v>
      </c>
      <c r="F8" s="41"/>
      <c r="G8" s="43" t="s">
        <v>116</v>
      </c>
      <c r="H8" s="43" t="s">
        <v>122</v>
      </c>
      <c r="I8" s="43" t="s">
        <v>120</v>
      </c>
      <c r="J8" s="43"/>
      <c r="L8" s="62">
        <f t="shared" ref="L8:L71" si="0">C8*20%/10</f>
        <v>8.7600000000000016</v>
      </c>
    </row>
    <row r="9" spans="1:12" s="23" customFormat="1" ht="18.75" x14ac:dyDescent="0.25">
      <c r="A9" s="27">
        <v>3</v>
      </c>
      <c r="B9" s="18" t="s">
        <v>34</v>
      </c>
      <c r="C9" s="57">
        <v>864</v>
      </c>
      <c r="D9" s="18"/>
      <c r="E9" s="29" t="s">
        <v>92</v>
      </c>
      <c r="F9" s="30"/>
      <c r="G9" s="52" t="s">
        <v>116</v>
      </c>
      <c r="H9" s="52" t="s">
        <v>121</v>
      </c>
      <c r="I9" s="52" t="s">
        <v>120</v>
      </c>
      <c r="J9" s="43"/>
      <c r="L9" s="62">
        <f t="shared" si="0"/>
        <v>17.28</v>
      </c>
    </row>
    <row r="10" spans="1:12" s="23" customFormat="1" ht="18.75" x14ac:dyDescent="0.25">
      <c r="A10" s="27">
        <v>4</v>
      </c>
      <c r="B10" s="18" t="s">
        <v>35</v>
      </c>
      <c r="C10" s="57">
        <v>734</v>
      </c>
      <c r="D10" s="18"/>
      <c r="E10" s="29" t="s">
        <v>92</v>
      </c>
      <c r="F10" s="30"/>
      <c r="G10" s="52" t="s">
        <v>116</v>
      </c>
      <c r="H10" s="52" t="s">
        <v>121</v>
      </c>
      <c r="I10" s="52" t="s">
        <v>120</v>
      </c>
      <c r="J10" s="43"/>
      <c r="L10" s="62">
        <f t="shared" si="0"/>
        <v>14.680000000000001</v>
      </c>
    </row>
    <row r="11" spans="1:12" s="38" customFormat="1" ht="32.25" customHeight="1" x14ac:dyDescent="0.25">
      <c r="A11" s="32" t="s">
        <v>99</v>
      </c>
      <c r="B11" s="33" t="s">
        <v>21</v>
      </c>
      <c r="C11" s="33"/>
      <c r="D11" s="33"/>
      <c r="E11" s="45" t="s">
        <v>93</v>
      </c>
      <c r="F11" s="32"/>
      <c r="G11" s="54"/>
      <c r="H11" s="54" t="s">
        <v>132</v>
      </c>
      <c r="I11" s="54"/>
      <c r="J11" s="54"/>
      <c r="L11" s="23">
        <f>SUM(L12:L18)</f>
        <v>67.48</v>
      </c>
    </row>
    <row r="12" spans="1:12" ht="18.75" x14ac:dyDescent="0.25">
      <c r="A12" s="27">
        <v>1</v>
      </c>
      <c r="B12" s="25" t="s">
        <v>36</v>
      </c>
      <c r="C12" s="58">
        <v>393</v>
      </c>
      <c r="D12" s="25"/>
      <c r="E12" s="29" t="s">
        <v>92</v>
      </c>
      <c r="F12" s="27"/>
      <c r="G12" s="52" t="s">
        <v>116</v>
      </c>
      <c r="H12" s="52" t="s">
        <v>121</v>
      </c>
      <c r="I12" s="52" t="s">
        <v>120</v>
      </c>
      <c r="J12" s="52"/>
      <c r="L12" s="62">
        <f t="shared" si="0"/>
        <v>7.8600000000000012</v>
      </c>
    </row>
    <row r="13" spans="1:12" ht="18.75" x14ac:dyDescent="0.25">
      <c r="A13" s="27">
        <v>2</v>
      </c>
      <c r="B13" s="25" t="s">
        <v>37</v>
      </c>
      <c r="C13" s="58">
        <v>750</v>
      </c>
      <c r="D13" s="25"/>
      <c r="E13" s="29" t="s">
        <v>92</v>
      </c>
      <c r="F13" s="27"/>
      <c r="G13" s="52" t="s">
        <v>116</v>
      </c>
      <c r="H13" s="52" t="s">
        <v>121</v>
      </c>
      <c r="I13" s="52" t="s">
        <v>120</v>
      </c>
      <c r="J13" s="52"/>
      <c r="L13" s="62">
        <f t="shared" si="0"/>
        <v>15</v>
      </c>
    </row>
    <row r="14" spans="1:12" ht="18.75" x14ac:dyDescent="0.25">
      <c r="A14" s="27">
        <v>3</v>
      </c>
      <c r="B14" s="25" t="s">
        <v>38</v>
      </c>
      <c r="C14" s="58">
        <v>589</v>
      </c>
      <c r="D14" s="25"/>
      <c r="E14" s="29" t="s">
        <v>92</v>
      </c>
      <c r="F14" s="27"/>
      <c r="G14" s="52" t="s">
        <v>116</v>
      </c>
      <c r="H14" s="52" t="s">
        <v>121</v>
      </c>
      <c r="I14" s="52" t="s">
        <v>120</v>
      </c>
      <c r="J14" s="52"/>
      <c r="L14" s="62">
        <f t="shared" si="0"/>
        <v>11.780000000000001</v>
      </c>
    </row>
    <row r="15" spans="1:12" ht="18.75" x14ac:dyDescent="0.25">
      <c r="A15" s="27">
        <v>4</v>
      </c>
      <c r="B15" s="25" t="s">
        <v>39</v>
      </c>
      <c r="C15" s="58">
        <v>566</v>
      </c>
      <c r="D15" s="25"/>
      <c r="E15" s="29" t="s">
        <v>92</v>
      </c>
      <c r="F15" s="27"/>
      <c r="G15" s="52" t="s">
        <v>116</v>
      </c>
      <c r="H15" s="52" t="s">
        <v>121</v>
      </c>
      <c r="I15" s="52" t="s">
        <v>120</v>
      </c>
      <c r="J15" s="52"/>
      <c r="L15" s="62">
        <f t="shared" si="0"/>
        <v>11.32</v>
      </c>
    </row>
    <row r="16" spans="1:12" ht="18.75" x14ac:dyDescent="0.25">
      <c r="A16" s="27">
        <v>5</v>
      </c>
      <c r="B16" s="25" t="s">
        <v>40</v>
      </c>
      <c r="C16" s="58">
        <v>150</v>
      </c>
      <c r="D16" s="25"/>
      <c r="E16" s="29" t="s">
        <v>92</v>
      </c>
      <c r="F16" s="27"/>
      <c r="G16" s="52" t="s">
        <v>116</v>
      </c>
      <c r="H16" s="52" t="s">
        <v>121</v>
      </c>
      <c r="I16" s="52" t="s">
        <v>120</v>
      </c>
      <c r="J16" s="52"/>
      <c r="L16" s="62">
        <f t="shared" si="0"/>
        <v>3</v>
      </c>
    </row>
    <row r="17" spans="1:12" ht="18.75" x14ac:dyDescent="0.25">
      <c r="A17" s="27">
        <v>6</v>
      </c>
      <c r="B17" s="25" t="s">
        <v>41</v>
      </c>
      <c r="C17" s="58">
        <v>503</v>
      </c>
      <c r="D17" s="25"/>
      <c r="E17" s="29" t="s">
        <v>92</v>
      </c>
      <c r="F17" s="27"/>
      <c r="G17" s="52" t="s">
        <v>116</v>
      </c>
      <c r="H17" s="52" t="s">
        <v>121</v>
      </c>
      <c r="I17" s="52" t="s">
        <v>120</v>
      </c>
      <c r="J17" s="52"/>
      <c r="L17" s="62">
        <f t="shared" si="0"/>
        <v>10.06</v>
      </c>
    </row>
    <row r="18" spans="1:12" ht="18.75" x14ac:dyDescent="0.25">
      <c r="A18" s="27">
        <v>7</v>
      </c>
      <c r="B18" s="25" t="s">
        <v>42</v>
      </c>
      <c r="C18" s="58">
        <v>423</v>
      </c>
      <c r="D18" s="25"/>
      <c r="E18" s="29" t="s">
        <v>92</v>
      </c>
      <c r="F18" s="27"/>
      <c r="G18" s="52" t="s">
        <v>116</v>
      </c>
      <c r="H18" s="52" t="s">
        <v>121</v>
      </c>
      <c r="I18" s="52" t="s">
        <v>120</v>
      </c>
      <c r="J18" s="52"/>
      <c r="L18" s="62">
        <f t="shared" si="0"/>
        <v>8.4600000000000009</v>
      </c>
    </row>
    <row r="19" spans="1:12" s="38" customFormat="1" ht="33" customHeight="1" x14ac:dyDescent="0.25">
      <c r="A19" s="32" t="s">
        <v>100</v>
      </c>
      <c r="B19" s="33" t="s">
        <v>22</v>
      </c>
      <c r="C19" s="33"/>
      <c r="D19" s="33"/>
      <c r="E19" s="45" t="s">
        <v>93</v>
      </c>
      <c r="F19" s="32"/>
      <c r="G19" s="54"/>
      <c r="H19" s="54" t="s">
        <v>131</v>
      </c>
      <c r="I19" s="54"/>
      <c r="J19" s="54"/>
      <c r="L19" s="23">
        <f>SUM(L20:L24)</f>
        <v>39.040000000000006</v>
      </c>
    </row>
    <row r="20" spans="1:12" ht="18.75" x14ac:dyDescent="0.25">
      <c r="A20" s="27">
        <v>1</v>
      </c>
      <c r="B20" s="25" t="s">
        <v>43</v>
      </c>
      <c r="C20" s="58">
        <v>334</v>
      </c>
      <c r="D20" s="25"/>
      <c r="E20" s="29" t="s">
        <v>92</v>
      </c>
      <c r="F20" s="27"/>
      <c r="G20" s="52" t="s">
        <v>116</v>
      </c>
      <c r="H20" s="52" t="s">
        <v>121</v>
      </c>
      <c r="I20" s="52" t="s">
        <v>120</v>
      </c>
      <c r="J20" s="52"/>
      <c r="L20" s="62">
        <f t="shared" si="0"/>
        <v>6.68</v>
      </c>
    </row>
    <row r="21" spans="1:12" ht="18.75" x14ac:dyDescent="0.25">
      <c r="A21" s="27">
        <v>2</v>
      </c>
      <c r="B21" s="25" t="s">
        <v>44</v>
      </c>
      <c r="C21" s="58">
        <v>331</v>
      </c>
      <c r="D21" s="25"/>
      <c r="E21" s="29" t="s">
        <v>92</v>
      </c>
      <c r="F21" s="27"/>
      <c r="G21" s="52" t="s">
        <v>116</v>
      </c>
      <c r="H21" s="52" t="s">
        <v>121</v>
      </c>
      <c r="I21" s="52" t="s">
        <v>120</v>
      </c>
      <c r="J21" s="52"/>
      <c r="L21" s="62">
        <f t="shared" si="0"/>
        <v>6.62</v>
      </c>
    </row>
    <row r="22" spans="1:12" ht="18.75" x14ac:dyDescent="0.25">
      <c r="A22" s="27">
        <v>3</v>
      </c>
      <c r="B22" s="25" t="s">
        <v>45</v>
      </c>
      <c r="C22" s="58">
        <v>351</v>
      </c>
      <c r="D22" s="25"/>
      <c r="E22" s="29" t="s">
        <v>92</v>
      </c>
      <c r="F22" s="27"/>
      <c r="G22" s="52" t="s">
        <v>116</v>
      </c>
      <c r="H22" s="52" t="s">
        <v>121</v>
      </c>
      <c r="I22" s="52" t="s">
        <v>120</v>
      </c>
      <c r="J22" s="52"/>
      <c r="L22" s="62">
        <f t="shared" si="0"/>
        <v>7.0200000000000005</v>
      </c>
    </row>
    <row r="23" spans="1:12" ht="18.75" x14ac:dyDescent="0.25">
      <c r="A23" s="27">
        <v>4</v>
      </c>
      <c r="B23" s="25" t="s">
        <v>46</v>
      </c>
      <c r="C23" s="58">
        <v>290</v>
      </c>
      <c r="D23" s="25"/>
      <c r="E23" s="29" t="s">
        <v>92</v>
      </c>
      <c r="F23" s="27"/>
      <c r="G23" s="52" t="s">
        <v>116</v>
      </c>
      <c r="H23" s="52" t="s">
        <v>121</v>
      </c>
      <c r="I23" s="52" t="s">
        <v>120</v>
      </c>
      <c r="J23" s="52"/>
      <c r="L23" s="62">
        <f t="shared" si="0"/>
        <v>5.8</v>
      </c>
    </row>
    <row r="24" spans="1:12" ht="18.75" x14ac:dyDescent="0.25">
      <c r="A24" s="27">
        <v>5</v>
      </c>
      <c r="B24" s="25" t="s">
        <v>47</v>
      </c>
      <c r="C24" s="58">
        <v>646</v>
      </c>
      <c r="D24" s="25"/>
      <c r="E24" s="29" t="s">
        <v>92</v>
      </c>
      <c r="F24" s="27"/>
      <c r="G24" s="52" t="s">
        <v>116</v>
      </c>
      <c r="H24" s="52" t="s">
        <v>121</v>
      </c>
      <c r="I24" s="52" t="s">
        <v>120</v>
      </c>
      <c r="J24" s="52"/>
      <c r="L24" s="62">
        <f t="shared" si="0"/>
        <v>12.920000000000002</v>
      </c>
    </row>
    <row r="25" spans="1:12" s="38" customFormat="1" ht="33" customHeight="1" x14ac:dyDescent="0.25">
      <c r="A25" s="32" t="s">
        <v>101</v>
      </c>
      <c r="B25" s="33" t="s">
        <v>23</v>
      </c>
      <c r="C25" s="33"/>
      <c r="D25" s="33"/>
      <c r="E25" s="45" t="s">
        <v>93</v>
      </c>
      <c r="F25" s="32"/>
      <c r="G25" s="54"/>
      <c r="H25" s="54" t="s">
        <v>132</v>
      </c>
      <c r="I25" s="54"/>
      <c r="J25" s="54"/>
      <c r="L25" s="23">
        <f>SUM(L26:L31)</f>
        <v>54.06</v>
      </c>
    </row>
    <row r="26" spans="1:12" ht="18.75" x14ac:dyDescent="0.25">
      <c r="A26" s="27">
        <v>1</v>
      </c>
      <c r="B26" s="25" t="s">
        <v>48</v>
      </c>
      <c r="C26" s="58">
        <v>377</v>
      </c>
      <c r="D26" s="25"/>
      <c r="E26" s="29" t="s">
        <v>92</v>
      </c>
      <c r="F26" s="27"/>
      <c r="G26" s="52" t="s">
        <v>116</v>
      </c>
      <c r="H26" s="52" t="s">
        <v>121</v>
      </c>
      <c r="I26" s="52" t="s">
        <v>120</v>
      </c>
      <c r="J26" s="52"/>
      <c r="L26" s="62">
        <f t="shared" si="0"/>
        <v>7.5400000000000009</v>
      </c>
    </row>
    <row r="27" spans="1:12" ht="18.75" x14ac:dyDescent="0.25">
      <c r="A27" s="27">
        <v>2</v>
      </c>
      <c r="B27" s="25" t="s">
        <v>49</v>
      </c>
      <c r="C27" s="58">
        <v>553</v>
      </c>
      <c r="D27" s="25"/>
      <c r="E27" s="29" t="s">
        <v>92</v>
      </c>
      <c r="F27" s="27"/>
      <c r="G27" s="52" t="s">
        <v>116</v>
      </c>
      <c r="H27" s="52" t="s">
        <v>121</v>
      </c>
      <c r="I27" s="52" t="s">
        <v>120</v>
      </c>
      <c r="J27" s="52"/>
      <c r="L27" s="62">
        <f t="shared" si="0"/>
        <v>11.06</v>
      </c>
    </row>
    <row r="28" spans="1:12" ht="18.75" x14ac:dyDescent="0.25">
      <c r="A28" s="27">
        <v>3</v>
      </c>
      <c r="B28" s="25" t="s">
        <v>50</v>
      </c>
      <c r="C28" s="58">
        <v>304</v>
      </c>
      <c r="D28" s="25"/>
      <c r="E28" s="29" t="s">
        <v>92</v>
      </c>
      <c r="F28" s="27"/>
      <c r="G28" s="52" t="s">
        <v>116</v>
      </c>
      <c r="H28" s="52" t="s">
        <v>121</v>
      </c>
      <c r="I28" s="52" t="s">
        <v>120</v>
      </c>
      <c r="J28" s="52"/>
      <c r="L28" s="62">
        <f t="shared" si="0"/>
        <v>6.08</v>
      </c>
    </row>
    <row r="29" spans="1:12" ht="18.75" x14ac:dyDescent="0.25">
      <c r="A29" s="27">
        <v>4</v>
      </c>
      <c r="B29" s="25" t="s">
        <v>51</v>
      </c>
      <c r="C29" s="58">
        <v>378</v>
      </c>
      <c r="D29" s="25"/>
      <c r="E29" s="29" t="s">
        <v>92</v>
      </c>
      <c r="F29" s="27"/>
      <c r="G29" s="52" t="s">
        <v>116</v>
      </c>
      <c r="H29" s="52" t="s">
        <v>121</v>
      </c>
      <c r="I29" s="52" t="s">
        <v>120</v>
      </c>
      <c r="J29" s="52"/>
      <c r="L29" s="62">
        <f t="shared" si="0"/>
        <v>7.5600000000000005</v>
      </c>
    </row>
    <row r="30" spans="1:12" ht="18.75" x14ac:dyDescent="0.25">
      <c r="A30" s="27">
        <v>5</v>
      </c>
      <c r="B30" s="25" t="s">
        <v>52</v>
      </c>
      <c r="C30" s="58">
        <v>738</v>
      </c>
      <c r="D30" s="25"/>
      <c r="E30" s="29" t="s">
        <v>92</v>
      </c>
      <c r="F30" s="27"/>
      <c r="G30" s="52" t="s">
        <v>116</v>
      </c>
      <c r="H30" s="52" t="s">
        <v>121</v>
      </c>
      <c r="I30" s="52" t="s">
        <v>120</v>
      </c>
      <c r="J30" s="52"/>
      <c r="L30" s="62">
        <f t="shared" si="0"/>
        <v>14.76</v>
      </c>
    </row>
    <row r="31" spans="1:12" ht="18.75" x14ac:dyDescent="0.25">
      <c r="A31" s="27">
        <v>6</v>
      </c>
      <c r="B31" s="25" t="s">
        <v>53</v>
      </c>
      <c r="C31" s="58">
        <v>353</v>
      </c>
      <c r="D31" s="25"/>
      <c r="E31" s="29" t="s">
        <v>92</v>
      </c>
      <c r="F31" s="27"/>
      <c r="G31" s="52" t="s">
        <v>116</v>
      </c>
      <c r="H31" s="52" t="s">
        <v>121</v>
      </c>
      <c r="I31" s="52" t="s">
        <v>120</v>
      </c>
      <c r="J31" s="52"/>
      <c r="L31" s="62">
        <f t="shared" si="0"/>
        <v>7.0600000000000005</v>
      </c>
    </row>
    <row r="32" spans="1:12" s="38" customFormat="1" ht="33" customHeight="1" x14ac:dyDescent="0.25">
      <c r="A32" s="32" t="s">
        <v>102</v>
      </c>
      <c r="B32" s="33" t="s">
        <v>24</v>
      </c>
      <c r="C32" s="33"/>
      <c r="D32" s="33"/>
      <c r="E32" s="45" t="s">
        <v>93</v>
      </c>
      <c r="F32" s="32"/>
      <c r="G32" s="54"/>
      <c r="H32" s="54" t="s">
        <v>131</v>
      </c>
      <c r="I32" s="54"/>
      <c r="J32" s="54"/>
      <c r="L32" s="23">
        <f>SUM(L33:L41)</f>
        <v>92.22</v>
      </c>
    </row>
    <row r="33" spans="1:12" ht="18.75" x14ac:dyDescent="0.25">
      <c r="A33" s="27">
        <v>1</v>
      </c>
      <c r="B33" s="59" t="s">
        <v>54</v>
      </c>
      <c r="C33" s="58">
        <v>453</v>
      </c>
      <c r="D33" s="25"/>
      <c r="E33" s="29" t="s">
        <v>92</v>
      </c>
      <c r="F33" s="27"/>
      <c r="G33" s="52" t="s">
        <v>116</v>
      </c>
      <c r="H33" s="52" t="s">
        <v>121</v>
      </c>
      <c r="I33" s="52" t="s">
        <v>120</v>
      </c>
      <c r="J33" s="52"/>
      <c r="L33" s="62">
        <f t="shared" si="0"/>
        <v>9.06</v>
      </c>
    </row>
    <row r="34" spans="1:12" ht="18.75" x14ac:dyDescent="0.25">
      <c r="A34" s="27">
        <v>2</v>
      </c>
      <c r="B34" s="59" t="s">
        <v>55</v>
      </c>
      <c r="C34" s="58">
        <v>169</v>
      </c>
      <c r="D34" s="25"/>
      <c r="E34" s="29" t="s">
        <v>92</v>
      </c>
      <c r="F34" s="27"/>
      <c r="G34" s="52" t="s">
        <v>116</v>
      </c>
      <c r="H34" s="52" t="s">
        <v>121</v>
      </c>
      <c r="I34" s="52" t="s">
        <v>120</v>
      </c>
      <c r="J34" s="52"/>
      <c r="L34" s="62">
        <f t="shared" si="0"/>
        <v>3.3800000000000003</v>
      </c>
    </row>
    <row r="35" spans="1:12" ht="18.75" x14ac:dyDescent="0.25">
      <c r="A35" s="27">
        <v>3</v>
      </c>
      <c r="B35" s="59" t="s">
        <v>56</v>
      </c>
      <c r="C35" s="58">
        <v>190</v>
      </c>
      <c r="D35" s="25"/>
      <c r="E35" s="29" t="s">
        <v>92</v>
      </c>
      <c r="F35" s="27"/>
      <c r="G35" s="52" t="s">
        <v>116</v>
      </c>
      <c r="H35" s="52" t="s">
        <v>121</v>
      </c>
      <c r="I35" s="52" t="s">
        <v>120</v>
      </c>
      <c r="J35" s="52"/>
      <c r="L35" s="62">
        <f t="shared" si="0"/>
        <v>3.8</v>
      </c>
    </row>
    <row r="36" spans="1:12" ht="18.75" x14ac:dyDescent="0.25">
      <c r="A36" s="28">
        <v>4</v>
      </c>
      <c r="B36" s="60" t="s">
        <v>57</v>
      </c>
      <c r="C36" s="58">
        <v>557</v>
      </c>
      <c r="D36" s="47"/>
      <c r="E36" s="48" t="s">
        <v>91</v>
      </c>
      <c r="F36" s="28"/>
      <c r="G36" s="43" t="s">
        <v>116</v>
      </c>
      <c r="H36" s="43" t="s">
        <v>122</v>
      </c>
      <c r="I36" s="43" t="s">
        <v>120</v>
      </c>
      <c r="J36" s="43"/>
      <c r="L36" s="62">
        <f t="shared" si="0"/>
        <v>11.14</v>
      </c>
    </row>
    <row r="37" spans="1:12" ht="18.75" x14ac:dyDescent="0.25">
      <c r="A37" s="27">
        <v>5</v>
      </c>
      <c r="B37" s="59" t="s">
        <v>58</v>
      </c>
      <c r="C37" s="58">
        <v>1142</v>
      </c>
      <c r="D37" s="25"/>
      <c r="E37" s="29" t="s">
        <v>92</v>
      </c>
      <c r="F37" s="27"/>
      <c r="G37" s="52" t="s">
        <v>116</v>
      </c>
      <c r="H37" s="52" t="s">
        <v>121</v>
      </c>
      <c r="I37" s="52" t="s">
        <v>120</v>
      </c>
      <c r="J37" s="52"/>
      <c r="L37" s="62">
        <f t="shared" si="0"/>
        <v>22.84</v>
      </c>
    </row>
    <row r="38" spans="1:12" ht="18.75" x14ac:dyDescent="0.25">
      <c r="A38" s="27">
        <v>6</v>
      </c>
      <c r="B38" s="59" t="s">
        <v>59</v>
      </c>
      <c r="C38" s="58">
        <v>350</v>
      </c>
      <c r="D38" s="25"/>
      <c r="E38" s="29" t="s">
        <v>92</v>
      </c>
      <c r="F38" s="27"/>
      <c r="G38" s="52" t="s">
        <v>116</v>
      </c>
      <c r="H38" s="52" t="s">
        <v>121</v>
      </c>
      <c r="I38" s="52" t="s">
        <v>120</v>
      </c>
      <c r="J38" s="52"/>
      <c r="L38" s="62">
        <f t="shared" si="0"/>
        <v>7</v>
      </c>
    </row>
    <row r="39" spans="1:12" ht="18.75" x14ac:dyDescent="0.25">
      <c r="A39" s="27">
        <v>7</v>
      </c>
      <c r="B39" s="59" t="s">
        <v>60</v>
      </c>
      <c r="C39" s="58">
        <v>441</v>
      </c>
      <c r="D39" s="25"/>
      <c r="E39" s="34" t="s">
        <v>92</v>
      </c>
      <c r="F39" s="27"/>
      <c r="G39" s="52" t="s">
        <v>116</v>
      </c>
      <c r="H39" s="52" t="s">
        <v>122</v>
      </c>
      <c r="I39" s="52" t="s">
        <v>120</v>
      </c>
      <c r="J39" s="43"/>
      <c r="L39" s="62">
        <f t="shared" si="0"/>
        <v>8.82</v>
      </c>
    </row>
    <row r="40" spans="1:12" ht="18.75" x14ac:dyDescent="0.25">
      <c r="A40" s="27">
        <v>8</v>
      </c>
      <c r="B40" s="59" t="s">
        <v>97</v>
      </c>
      <c r="C40" s="58">
        <v>213</v>
      </c>
      <c r="D40" s="25"/>
      <c r="E40" s="29" t="s">
        <v>92</v>
      </c>
      <c r="F40" s="27"/>
      <c r="G40" s="52" t="s">
        <v>116</v>
      </c>
      <c r="H40" s="52" t="s">
        <v>121</v>
      </c>
      <c r="I40" s="52" t="s">
        <v>120</v>
      </c>
      <c r="J40" s="52"/>
      <c r="L40" s="62">
        <f t="shared" si="0"/>
        <v>4.26</v>
      </c>
    </row>
    <row r="41" spans="1:12" ht="18.75" x14ac:dyDescent="0.25">
      <c r="A41" s="27">
        <v>9</v>
      </c>
      <c r="B41" s="59" t="s">
        <v>61</v>
      </c>
      <c r="C41" s="58">
        <v>1096</v>
      </c>
      <c r="D41" s="25"/>
      <c r="E41" s="29" t="s">
        <v>92</v>
      </c>
      <c r="F41" s="27"/>
      <c r="G41" s="52" t="s">
        <v>116</v>
      </c>
      <c r="H41" s="52" t="s">
        <v>121</v>
      </c>
      <c r="I41" s="52" t="s">
        <v>120</v>
      </c>
      <c r="J41" s="52"/>
      <c r="L41" s="62">
        <f t="shared" si="0"/>
        <v>21.92</v>
      </c>
    </row>
    <row r="42" spans="1:12" s="38" customFormat="1" ht="33" customHeight="1" x14ac:dyDescent="0.25">
      <c r="A42" s="32" t="s">
        <v>103</v>
      </c>
      <c r="B42" s="33" t="s">
        <v>25</v>
      </c>
      <c r="C42" s="33"/>
      <c r="D42" s="33"/>
      <c r="E42" s="64" t="s">
        <v>93</v>
      </c>
      <c r="F42" s="32"/>
      <c r="G42" s="54"/>
      <c r="H42" s="54" t="s">
        <v>129</v>
      </c>
      <c r="I42" s="54"/>
      <c r="J42" s="54"/>
      <c r="L42" s="23">
        <f>SUM(L43:L48)</f>
        <v>86.2</v>
      </c>
    </row>
    <row r="43" spans="1:12" ht="18" customHeight="1" x14ac:dyDescent="0.25">
      <c r="A43" s="28">
        <v>1</v>
      </c>
      <c r="B43" s="47" t="s">
        <v>62</v>
      </c>
      <c r="C43" s="57">
        <v>944</v>
      </c>
      <c r="D43" s="47"/>
      <c r="E43" s="48" t="s">
        <v>91</v>
      </c>
      <c r="F43" s="28"/>
      <c r="G43" s="43" t="s">
        <v>116</v>
      </c>
      <c r="H43" s="43" t="s">
        <v>122</v>
      </c>
      <c r="I43" s="43" t="s">
        <v>120</v>
      </c>
      <c r="J43" s="43"/>
      <c r="L43" s="62">
        <f t="shared" si="0"/>
        <v>18.880000000000003</v>
      </c>
    </row>
    <row r="44" spans="1:12" ht="18" customHeight="1" x14ac:dyDescent="0.25">
      <c r="A44" s="28">
        <v>2</v>
      </c>
      <c r="B44" s="47" t="s">
        <v>63</v>
      </c>
      <c r="C44" s="57">
        <v>440</v>
      </c>
      <c r="D44" s="47"/>
      <c r="E44" s="48" t="s">
        <v>91</v>
      </c>
      <c r="F44" s="28"/>
      <c r="G44" s="43" t="s">
        <v>116</v>
      </c>
      <c r="H44" s="43" t="s">
        <v>122</v>
      </c>
      <c r="I44" s="43" t="s">
        <v>120</v>
      </c>
      <c r="J44" s="43"/>
      <c r="L44" s="62">
        <f t="shared" si="0"/>
        <v>8.8000000000000007</v>
      </c>
    </row>
    <row r="45" spans="1:12" ht="18" customHeight="1" x14ac:dyDescent="0.25">
      <c r="A45" s="27">
        <v>3</v>
      </c>
      <c r="B45" s="25" t="s">
        <v>64</v>
      </c>
      <c r="C45" s="57">
        <v>788</v>
      </c>
      <c r="D45" s="25"/>
      <c r="E45" s="31" t="s">
        <v>92</v>
      </c>
      <c r="F45" s="27"/>
      <c r="G45" s="52" t="s">
        <v>116</v>
      </c>
      <c r="H45" s="52" t="s">
        <v>121</v>
      </c>
      <c r="I45" s="52" t="s">
        <v>120</v>
      </c>
      <c r="J45" s="52"/>
      <c r="L45" s="62">
        <f t="shared" si="0"/>
        <v>15.760000000000002</v>
      </c>
    </row>
    <row r="46" spans="1:12" ht="18" customHeight="1" x14ac:dyDescent="0.25">
      <c r="A46" s="27">
        <v>4</v>
      </c>
      <c r="B46" s="25" t="s">
        <v>65</v>
      </c>
      <c r="C46" s="57">
        <v>325</v>
      </c>
      <c r="D46" s="25"/>
      <c r="E46" s="31" t="s">
        <v>92</v>
      </c>
      <c r="F46" s="27"/>
      <c r="G46" s="52" t="s">
        <v>116</v>
      </c>
      <c r="H46" s="52" t="s">
        <v>121</v>
      </c>
      <c r="I46" s="52" t="s">
        <v>120</v>
      </c>
      <c r="J46" s="52"/>
      <c r="L46" s="62">
        <f t="shared" si="0"/>
        <v>6.5</v>
      </c>
    </row>
    <row r="47" spans="1:12" ht="18" customHeight="1" x14ac:dyDescent="0.25">
      <c r="A47" s="27">
        <v>5</v>
      </c>
      <c r="B47" s="25" t="s">
        <v>24</v>
      </c>
      <c r="C47" s="57">
        <v>1151</v>
      </c>
      <c r="D47" s="25"/>
      <c r="E47" s="31" t="s">
        <v>92</v>
      </c>
      <c r="F47" s="27"/>
      <c r="G47" s="52" t="s">
        <v>116</v>
      </c>
      <c r="H47" s="52" t="s">
        <v>121</v>
      </c>
      <c r="I47" s="52" t="s">
        <v>120</v>
      </c>
      <c r="J47" s="52"/>
      <c r="L47" s="62">
        <f t="shared" si="0"/>
        <v>23.020000000000003</v>
      </c>
    </row>
    <row r="48" spans="1:12" ht="18" customHeight="1" x14ac:dyDescent="0.25">
      <c r="A48" s="27">
        <v>6</v>
      </c>
      <c r="B48" s="25" t="s">
        <v>66</v>
      </c>
      <c r="C48" s="57">
        <v>662</v>
      </c>
      <c r="D48" s="25"/>
      <c r="E48" s="31" t="s">
        <v>92</v>
      </c>
      <c r="F48" s="27"/>
      <c r="G48" s="52" t="s">
        <v>116</v>
      </c>
      <c r="H48" s="52" t="s">
        <v>121</v>
      </c>
      <c r="I48" s="52" t="s">
        <v>120</v>
      </c>
      <c r="J48" s="52"/>
      <c r="L48" s="62">
        <f t="shared" si="0"/>
        <v>13.24</v>
      </c>
    </row>
    <row r="49" spans="1:12" s="38" customFormat="1" ht="36" customHeight="1" x14ac:dyDescent="0.25">
      <c r="A49" s="32" t="s">
        <v>104</v>
      </c>
      <c r="B49" s="33" t="s">
        <v>26</v>
      </c>
      <c r="C49" s="33"/>
      <c r="D49" s="33"/>
      <c r="E49" s="64" t="s">
        <v>93</v>
      </c>
      <c r="F49" s="32"/>
      <c r="G49" s="54"/>
      <c r="H49" s="54" t="s">
        <v>129</v>
      </c>
      <c r="I49" s="54"/>
      <c r="J49" s="54"/>
      <c r="L49" s="23">
        <f>SUM(L50:L55)</f>
        <v>58.54</v>
      </c>
    </row>
    <row r="50" spans="1:12" s="36" customFormat="1" x14ac:dyDescent="0.25">
      <c r="A50" s="40">
        <v>1</v>
      </c>
      <c r="B50" s="25" t="s">
        <v>65</v>
      </c>
      <c r="C50" s="86">
        <v>380</v>
      </c>
      <c r="D50" s="25"/>
      <c r="E50" s="39" t="s">
        <v>92</v>
      </c>
      <c r="F50" s="40"/>
      <c r="G50" s="52" t="s">
        <v>116</v>
      </c>
      <c r="H50" s="52" t="s">
        <v>121</v>
      </c>
      <c r="I50" s="52" t="s">
        <v>120</v>
      </c>
      <c r="J50" s="53"/>
      <c r="L50" s="62">
        <f t="shared" si="0"/>
        <v>7.6</v>
      </c>
    </row>
    <row r="51" spans="1:12" s="36" customFormat="1" x14ac:dyDescent="0.25">
      <c r="A51" s="40">
        <v>2</v>
      </c>
      <c r="B51" s="25" t="s">
        <v>67</v>
      </c>
      <c r="C51" s="86">
        <v>247</v>
      </c>
      <c r="D51" s="25"/>
      <c r="E51" s="39" t="s">
        <v>92</v>
      </c>
      <c r="F51" s="40"/>
      <c r="G51" s="52" t="s">
        <v>116</v>
      </c>
      <c r="H51" s="52" t="s">
        <v>121</v>
      </c>
      <c r="I51" s="52" t="s">
        <v>120</v>
      </c>
      <c r="J51" s="53"/>
      <c r="L51" s="62">
        <f t="shared" si="0"/>
        <v>4.9400000000000004</v>
      </c>
    </row>
    <row r="52" spans="1:12" s="36" customFormat="1" x14ac:dyDescent="0.25">
      <c r="A52" s="32">
        <v>3</v>
      </c>
      <c r="B52" s="47" t="s">
        <v>18</v>
      </c>
      <c r="C52" s="86">
        <v>330</v>
      </c>
      <c r="D52" s="47"/>
      <c r="E52" s="49" t="s">
        <v>91</v>
      </c>
      <c r="F52" s="32"/>
      <c r="G52" s="43" t="s">
        <v>116</v>
      </c>
      <c r="H52" s="43" t="s">
        <v>122</v>
      </c>
      <c r="I52" s="43" t="s">
        <v>120</v>
      </c>
      <c r="J52" s="54"/>
      <c r="L52" s="62">
        <f t="shared" si="0"/>
        <v>6.6</v>
      </c>
    </row>
    <row r="53" spans="1:12" s="36" customFormat="1" x14ac:dyDescent="0.25">
      <c r="A53" s="40">
        <v>4</v>
      </c>
      <c r="B53" s="25" t="s">
        <v>68</v>
      </c>
      <c r="C53" s="86">
        <v>861</v>
      </c>
      <c r="D53" s="25"/>
      <c r="E53" s="39" t="s">
        <v>92</v>
      </c>
      <c r="F53" s="40"/>
      <c r="G53" s="52" t="s">
        <v>116</v>
      </c>
      <c r="H53" s="52" t="s">
        <v>121</v>
      </c>
      <c r="I53" s="52" t="s">
        <v>120</v>
      </c>
      <c r="J53" s="53"/>
      <c r="L53" s="62">
        <f t="shared" si="0"/>
        <v>17.220000000000002</v>
      </c>
    </row>
    <row r="54" spans="1:12" s="36" customFormat="1" x14ac:dyDescent="0.25">
      <c r="A54" s="40">
        <v>5</v>
      </c>
      <c r="B54" s="25" t="s">
        <v>69</v>
      </c>
      <c r="C54" s="86">
        <v>597</v>
      </c>
      <c r="D54" s="25"/>
      <c r="E54" s="39" t="s">
        <v>92</v>
      </c>
      <c r="F54" s="40"/>
      <c r="G54" s="52" t="s">
        <v>116</v>
      </c>
      <c r="H54" s="52" t="s">
        <v>121</v>
      </c>
      <c r="I54" s="52" t="s">
        <v>120</v>
      </c>
      <c r="J54" s="53"/>
      <c r="L54" s="62">
        <f t="shared" si="0"/>
        <v>11.940000000000001</v>
      </c>
    </row>
    <row r="55" spans="1:12" s="36" customFormat="1" x14ac:dyDescent="0.25">
      <c r="A55" s="40">
        <v>6</v>
      </c>
      <c r="B55" s="25" t="s">
        <v>23</v>
      </c>
      <c r="C55" s="86">
        <v>512</v>
      </c>
      <c r="D55" s="25"/>
      <c r="E55" s="39" t="s">
        <v>92</v>
      </c>
      <c r="F55" s="40"/>
      <c r="G55" s="52" t="s">
        <v>116</v>
      </c>
      <c r="H55" s="52" t="s">
        <v>121</v>
      </c>
      <c r="I55" s="52" t="s">
        <v>120</v>
      </c>
      <c r="J55" s="53"/>
      <c r="L55" s="62">
        <f t="shared" si="0"/>
        <v>10.24</v>
      </c>
    </row>
    <row r="56" spans="1:12" s="38" customFormat="1" ht="33" customHeight="1" x14ac:dyDescent="0.25">
      <c r="A56" s="32" t="s">
        <v>105</v>
      </c>
      <c r="B56" s="33" t="s">
        <v>27</v>
      </c>
      <c r="C56" s="33"/>
      <c r="D56" s="33"/>
      <c r="E56" s="45" t="s">
        <v>93</v>
      </c>
      <c r="F56" s="32"/>
      <c r="G56" s="54"/>
      <c r="H56" s="54" t="s">
        <v>130</v>
      </c>
      <c r="I56" s="54"/>
      <c r="J56" s="54"/>
      <c r="L56" s="23">
        <f>SUM(L57:L61)</f>
        <v>55.82</v>
      </c>
    </row>
    <row r="57" spans="1:12" s="36" customFormat="1" ht="18.75" x14ac:dyDescent="0.25">
      <c r="A57" s="40">
        <v>1</v>
      </c>
      <c r="B57" s="59" t="s">
        <v>70</v>
      </c>
      <c r="C57" s="58">
        <v>859</v>
      </c>
      <c r="D57" s="34"/>
      <c r="E57" s="39" t="s">
        <v>92</v>
      </c>
      <c r="F57" s="40"/>
      <c r="G57" s="52" t="s">
        <v>116</v>
      </c>
      <c r="H57" s="52" t="s">
        <v>121</v>
      </c>
      <c r="I57" s="52" t="s">
        <v>120</v>
      </c>
      <c r="J57" s="53"/>
      <c r="L57" s="62">
        <f t="shared" si="0"/>
        <v>17.18</v>
      </c>
    </row>
    <row r="58" spans="1:12" s="36" customFormat="1" ht="18.75" x14ac:dyDescent="0.25">
      <c r="A58" s="40">
        <v>2</v>
      </c>
      <c r="B58" s="59" t="s">
        <v>71</v>
      </c>
      <c r="C58" s="58">
        <v>511</v>
      </c>
      <c r="D58" s="34"/>
      <c r="E58" s="39" t="s">
        <v>92</v>
      </c>
      <c r="F58" s="40"/>
      <c r="G58" s="52" t="s">
        <v>116</v>
      </c>
      <c r="H58" s="52" t="s">
        <v>121</v>
      </c>
      <c r="I58" s="52" t="s">
        <v>120</v>
      </c>
      <c r="J58" s="53"/>
      <c r="L58" s="62">
        <f t="shared" si="0"/>
        <v>10.220000000000001</v>
      </c>
    </row>
    <row r="59" spans="1:12" s="36" customFormat="1" ht="18.75" x14ac:dyDescent="0.25">
      <c r="A59" s="40">
        <v>3</v>
      </c>
      <c r="B59" s="59" t="s">
        <v>72</v>
      </c>
      <c r="C59" s="58">
        <v>460</v>
      </c>
      <c r="D59" s="34"/>
      <c r="E59" s="39" t="s">
        <v>92</v>
      </c>
      <c r="F59" s="40"/>
      <c r="G59" s="52" t="s">
        <v>116</v>
      </c>
      <c r="H59" s="52" t="s">
        <v>121</v>
      </c>
      <c r="I59" s="52" t="s">
        <v>120</v>
      </c>
      <c r="J59" s="53"/>
      <c r="L59" s="62">
        <f t="shared" si="0"/>
        <v>9.1999999999999993</v>
      </c>
    </row>
    <row r="60" spans="1:12" s="36" customFormat="1" ht="18.75" x14ac:dyDescent="0.25">
      <c r="A60" s="40">
        <v>4</v>
      </c>
      <c r="B60" s="59" t="s">
        <v>73</v>
      </c>
      <c r="C60" s="58">
        <v>513</v>
      </c>
      <c r="D60" s="34"/>
      <c r="E60" s="39" t="s">
        <v>92</v>
      </c>
      <c r="F60" s="40"/>
      <c r="G60" s="52" t="s">
        <v>116</v>
      </c>
      <c r="H60" s="52" t="s">
        <v>121</v>
      </c>
      <c r="I60" s="52" t="s">
        <v>120</v>
      </c>
      <c r="J60" s="53"/>
      <c r="L60" s="62">
        <f t="shared" si="0"/>
        <v>10.260000000000002</v>
      </c>
    </row>
    <row r="61" spans="1:12" s="36" customFormat="1" ht="18.75" x14ac:dyDescent="0.25">
      <c r="A61" s="40">
        <v>5</v>
      </c>
      <c r="B61" s="59" t="s">
        <v>74</v>
      </c>
      <c r="C61" s="58">
        <v>448</v>
      </c>
      <c r="D61" s="34"/>
      <c r="E61" s="39" t="s">
        <v>92</v>
      </c>
      <c r="F61" s="40"/>
      <c r="G61" s="52" t="s">
        <v>116</v>
      </c>
      <c r="H61" s="52" t="s">
        <v>121</v>
      </c>
      <c r="I61" s="52" t="s">
        <v>120</v>
      </c>
      <c r="J61" s="53"/>
      <c r="L61" s="62">
        <f t="shared" si="0"/>
        <v>8.9600000000000009</v>
      </c>
    </row>
    <row r="62" spans="1:12" s="38" customFormat="1" ht="33.75" customHeight="1" x14ac:dyDescent="0.25">
      <c r="A62" s="32" t="s">
        <v>106</v>
      </c>
      <c r="B62" s="33" t="s">
        <v>28</v>
      </c>
      <c r="C62" s="33"/>
      <c r="D62" s="33"/>
      <c r="E62" s="45" t="s">
        <v>93</v>
      </c>
      <c r="F62" s="32"/>
      <c r="G62" s="54"/>
      <c r="H62" s="54" t="s">
        <v>131</v>
      </c>
      <c r="I62" s="54"/>
      <c r="J62" s="54"/>
      <c r="L62" s="23">
        <f>SUM(L63:L67)</f>
        <v>43.5</v>
      </c>
    </row>
    <row r="63" spans="1:12" s="36" customFormat="1" ht="18.75" x14ac:dyDescent="0.25">
      <c r="A63" s="40">
        <v>1</v>
      </c>
      <c r="B63" s="25" t="s">
        <v>75</v>
      </c>
      <c r="C63" s="58">
        <v>359</v>
      </c>
      <c r="D63" s="25"/>
      <c r="E63" s="39" t="s">
        <v>92</v>
      </c>
      <c r="F63" s="40"/>
      <c r="G63" s="52" t="s">
        <v>116</v>
      </c>
      <c r="H63" s="52" t="s">
        <v>121</v>
      </c>
      <c r="I63" s="52" t="s">
        <v>120</v>
      </c>
      <c r="J63" s="53"/>
      <c r="L63" s="62">
        <f t="shared" si="0"/>
        <v>7.18</v>
      </c>
    </row>
    <row r="64" spans="1:12" s="36" customFormat="1" ht="18.75" x14ac:dyDescent="0.25">
      <c r="A64" s="40">
        <v>2</v>
      </c>
      <c r="B64" s="25" t="s">
        <v>76</v>
      </c>
      <c r="C64" s="58">
        <v>490</v>
      </c>
      <c r="D64" s="25"/>
      <c r="E64" s="39" t="s">
        <v>92</v>
      </c>
      <c r="F64" s="40"/>
      <c r="G64" s="52" t="s">
        <v>116</v>
      </c>
      <c r="H64" s="52" t="s">
        <v>121</v>
      </c>
      <c r="I64" s="52" t="s">
        <v>120</v>
      </c>
      <c r="J64" s="53"/>
      <c r="L64" s="62">
        <f t="shared" si="0"/>
        <v>9.8000000000000007</v>
      </c>
    </row>
    <row r="65" spans="1:12" s="36" customFormat="1" ht="18.75" x14ac:dyDescent="0.25">
      <c r="A65" s="40">
        <v>3</v>
      </c>
      <c r="B65" s="25" t="s">
        <v>77</v>
      </c>
      <c r="C65" s="58">
        <f>392+45</f>
        <v>437</v>
      </c>
      <c r="D65" s="25"/>
      <c r="E65" s="39" t="s">
        <v>92</v>
      </c>
      <c r="F65" s="40"/>
      <c r="G65" s="52" t="s">
        <v>116</v>
      </c>
      <c r="H65" s="52" t="s">
        <v>121</v>
      </c>
      <c r="I65" s="52" t="s">
        <v>120</v>
      </c>
      <c r="J65" s="53"/>
      <c r="L65" s="62">
        <f t="shared" si="0"/>
        <v>8.74</v>
      </c>
    </row>
    <row r="66" spans="1:12" ht="18.75" x14ac:dyDescent="0.25">
      <c r="A66" s="27">
        <v>4</v>
      </c>
      <c r="B66" s="25" t="s">
        <v>78</v>
      </c>
      <c r="C66" s="58">
        <v>489</v>
      </c>
      <c r="D66" s="25"/>
      <c r="E66" s="31" t="s">
        <v>92</v>
      </c>
      <c r="F66" s="27"/>
      <c r="G66" s="52" t="s">
        <v>116</v>
      </c>
      <c r="H66" s="52" t="s">
        <v>121</v>
      </c>
      <c r="I66" s="52" t="s">
        <v>120</v>
      </c>
      <c r="J66" s="52"/>
      <c r="L66" s="62">
        <f t="shared" si="0"/>
        <v>9.7800000000000011</v>
      </c>
    </row>
    <row r="67" spans="1:12" ht="18.75" x14ac:dyDescent="0.25">
      <c r="A67" s="27">
        <v>5</v>
      </c>
      <c r="B67" s="25" t="s">
        <v>79</v>
      </c>
      <c r="C67" s="58">
        <v>400</v>
      </c>
      <c r="D67" s="25"/>
      <c r="E67" s="31" t="s">
        <v>92</v>
      </c>
      <c r="F67" s="27"/>
      <c r="G67" s="52" t="s">
        <v>116</v>
      </c>
      <c r="H67" s="52" t="s">
        <v>121</v>
      </c>
      <c r="I67" s="52" t="s">
        <v>120</v>
      </c>
      <c r="J67" s="52"/>
      <c r="L67" s="62">
        <f t="shared" si="0"/>
        <v>8</v>
      </c>
    </row>
    <row r="68" spans="1:12" s="38" customFormat="1" ht="32.25" customHeight="1" x14ac:dyDescent="0.25">
      <c r="A68" s="32" t="s">
        <v>107</v>
      </c>
      <c r="B68" s="33" t="s">
        <v>29</v>
      </c>
      <c r="C68" s="33"/>
      <c r="D68" s="33"/>
      <c r="E68" s="45" t="s">
        <v>93</v>
      </c>
      <c r="F68" s="32"/>
      <c r="G68" s="54"/>
      <c r="H68" s="54" t="s">
        <v>129</v>
      </c>
      <c r="I68" s="54"/>
      <c r="J68" s="54"/>
      <c r="K68" s="23">
        <f>SUM(K69:K74)</f>
        <v>231</v>
      </c>
      <c r="L68" s="23">
        <f>SUM(L69:L74)</f>
        <v>106.19999999999999</v>
      </c>
    </row>
    <row r="69" spans="1:12" ht="18.75" x14ac:dyDescent="0.25">
      <c r="A69" s="27">
        <v>1</v>
      </c>
      <c r="B69" s="59" t="s">
        <v>134</v>
      </c>
      <c r="C69" s="58">
        <v>254</v>
      </c>
      <c r="D69" s="25"/>
      <c r="E69" s="31" t="s">
        <v>92</v>
      </c>
      <c r="F69" s="27"/>
      <c r="G69" s="52" t="s">
        <v>116</v>
      </c>
      <c r="H69" s="52" t="s">
        <v>121</v>
      </c>
      <c r="I69" s="52" t="s">
        <v>120</v>
      </c>
      <c r="J69" s="52"/>
      <c r="L69" s="62">
        <f t="shared" si="0"/>
        <v>5.08</v>
      </c>
    </row>
    <row r="70" spans="1:12" ht="31.5" x14ac:dyDescent="0.25">
      <c r="A70" s="28">
        <v>2</v>
      </c>
      <c r="B70" s="59" t="s">
        <v>80</v>
      </c>
      <c r="C70" s="58">
        <v>231</v>
      </c>
      <c r="D70" s="50"/>
      <c r="E70" s="109" t="s">
        <v>95</v>
      </c>
      <c r="F70" s="28" t="s">
        <v>117</v>
      </c>
      <c r="G70" s="43" t="s">
        <v>116</v>
      </c>
      <c r="H70" s="55" t="s">
        <v>123</v>
      </c>
      <c r="I70" s="43" t="s">
        <v>119</v>
      </c>
      <c r="J70" s="41" t="s">
        <v>133</v>
      </c>
      <c r="K70" s="109">
        <f>C70*2/2</f>
        <v>231</v>
      </c>
      <c r="L70" s="112">
        <f>C70*2/10</f>
        <v>46.2</v>
      </c>
    </row>
    <row r="71" spans="1:12" ht="18.75" x14ac:dyDescent="0.25">
      <c r="A71" s="27">
        <v>3</v>
      </c>
      <c r="B71" s="59" t="s">
        <v>81</v>
      </c>
      <c r="C71" s="58">
        <v>854</v>
      </c>
      <c r="D71" s="25"/>
      <c r="E71" s="31" t="s">
        <v>92</v>
      </c>
      <c r="F71" s="27"/>
      <c r="G71" s="52" t="s">
        <v>116</v>
      </c>
      <c r="H71" s="52" t="s">
        <v>121</v>
      </c>
      <c r="I71" s="52" t="s">
        <v>120</v>
      </c>
      <c r="J71" s="52"/>
      <c r="L71" s="62">
        <f t="shared" si="0"/>
        <v>17.080000000000002</v>
      </c>
    </row>
    <row r="72" spans="1:12" ht="18.75" x14ac:dyDescent="0.25">
      <c r="A72" s="27">
        <v>4</v>
      </c>
      <c r="B72" s="59" t="s">
        <v>82</v>
      </c>
      <c r="C72" s="58">
        <v>580</v>
      </c>
      <c r="D72" s="25"/>
      <c r="E72" s="31" t="s">
        <v>92</v>
      </c>
      <c r="F72" s="27"/>
      <c r="G72" s="52" t="s">
        <v>116</v>
      </c>
      <c r="H72" s="52" t="s">
        <v>121</v>
      </c>
      <c r="I72" s="52" t="s">
        <v>120</v>
      </c>
      <c r="J72" s="52"/>
      <c r="L72" s="62">
        <f t="shared" ref="L72:L93" si="1">C72*20%/10</f>
        <v>11.6</v>
      </c>
    </row>
    <row r="73" spans="1:12" ht="18.75" x14ac:dyDescent="0.25">
      <c r="A73" s="27">
        <v>5</v>
      </c>
      <c r="B73" s="59" t="s">
        <v>83</v>
      </c>
      <c r="C73" s="58">
        <v>550</v>
      </c>
      <c r="D73" s="25"/>
      <c r="E73" s="31" t="s">
        <v>92</v>
      </c>
      <c r="F73" s="27"/>
      <c r="G73" s="52" t="s">
        <v>116</v>
      </c>
      <c r="H73" s="52" t="s">
        <v>121</v>
      </c>
      <c r="I73" s="52" t="s">
        <v>120</v>
      </c>
      <c r="J73" s="52"/>
      <c r="L73" s="62">
        <f t="shared" si="1"/>
        <v>11</v>
      </c>
    </row>
    <row r="74" spans="1:12" ht="18.75" x14ac:dyDescent="0.25">
      <c r="A74" s="27">
        <v>6</v>
      </c>
      <c r="B74" s="59" t="s">
        <v>84</v>
      </c>
      <c r="C74" s="58">
        <v>762</v>
      </c>
      <c r="D74" s="25"/>
      <c r="E74" s="31" t="s">
        <v>92</v>
      </c>
      <c r="F74" s="27"/>
      <c r="G74" s="52" t="s">
        <v>116</v>
      </c>
      <c r="H74" s="52" t="s">
        <v>121</v>
      </c>
      <c r="I74" s="52" t="s">
        <v>120</v>
      </c>
      <c r="J74" s="52"/>
      <c r="L74" s="62">
        <f t="shared" si="1"/>
        <v>15.24</v>
      </c>
    </row>
    <row r="75" spans="1:12" s="38" customFormat="1" ht="34.5" customHeight="1" x14ac:dyDescent="0.25">
      <c r="A75" s="32" t="s">
        <v>108</v>
      </c>
      <c r="B75" s="33" t="s">
        <v>30</v>
      </c>
      <c r="C75" s="33"/>
      <c r="D75" s="33"/>
      <c r="E75" s="45" t="s">
        <v>94</v>
      </c>
      <c r="F75" s="32"/>
      <c r="G75" s="54"/>
      <c r="H75" s="54" t="s">
        <v>128</v>
      </c>
      <c r="I75" s="54"/>
      <c r="J75" s="54"/>
      <c r="K75" s="23">
        <f>SUM(K76:K83)</f>
        <v>292</v>
      </c>
      <c r="L75" s="23">
        <f>SUM(L76:L83)</f>
        <v>149.19999999999999</v>
      </c>
    </row>
    <row r="76" spans="1:12" ht="18" customHeight="1" x14ac:dyDescent="0.25">
      <c r="A76" s="27">
        <v>1</v>
      </c>
      <c r="B76" s="34" t="s">
        <v>36</v>
      </c>
      <c r="C76" s="57">
        <v>281</v>
      </c>
      <c r="D76" s="34"/>
      <c r="E76" s="29" t="s">
        <v>92</v>
      </c>
      <c r="F76" s="27"/>
      <c r="G76" s="52" t="s">
        <v>116</v>
      </c>
      <c r="H76" s="52" t="s">
        <v>121</v>
      </c>
      <c r="I76" s="52" t="s">
        <v>120</v>
      </c>
      <c r="J76" s="52"/>
      <c r="L76" s="62">
        <f t="shared" si="1"/>
        <v>5.62</v>
      </c>
    </row>
    <row r="77" spans="1:12" ht="18" customHeight="1" x14ac:dyDescent="0.25">
      <c r="A77" s="28">
        <v>2</v>
      </c>
      <c r="B77" s="37" t="s">
        <v>37</v>
      </c>
      <c r="C77" s="57">
        <v>760</v>
      </c>
      <c r="D77" s="37"/>
      <c r="E77" s="48" t="s">
        <v>91</v>
      </c>
      <c r="F77" s="28"/>
      <c r="G77" s="43" t="s">
        <v>116</v>
      </c>
      <c r="H77" s="43" t="s">
        <v>121</v>
      </c>
      <c r="I77" s="43" t="s">
        <v>120</v>
      </c>
      <c r="J77" s="43"/>
      <c r="L77" s="62">
        <f t="shared" si="1"/>
        <v>15.2</v>
      </c>
    </row>
    <row r="78" spans="1:12" ht="18" customHeight="1" x14ac:dyDescent="0.25">
      <c r="A78" s="28">
        <v>3</v>
      </c>
      <c r="B78" s="37" t="s">
        <v>38</v>
      </c>
      <c r="C78" s="57">
        <v>479</v>
      </c>
      <c r="D78" s="37"/>
      <c r="E78" s="48" t="s">
        <v>91</v>
      </c>
      <c r="F78" s="28"/>
      <c r="G78" s="43" t="s">
        <v>116</v>
      </c>
      <c r="H78" s="43" t="s">
        <v>121</v>
      </c>
      <c r="I78" s="43" t="s">
        <v>120</v>
      </c>
      <c r="J78" s="43"/>
      <c r="L78" s="62">
        <f t="shared" si="1"/>
        <v>9.5800000000000018</v>
      </c>
    </row>
    <row r="79" spans="1:12" ht="18" customHeight="1" x14ac:dyDescent="0.25">
      <c r="A79" s="27">
        <v>4</v>
      </c>
      <c r="B79" s="34" t="s">
        <v>39</v>
      </c>
      <c r="C79" s="57">
        <v>625</v>
      </c>
      <c r="D79" s="34"/>
      <c r="E79" s="29" t="s">
        <v>92</v>
      </c>
      <c r="F79" s="27"/>
      <c r="G79" s="52" t="s">
        <v>116</v>
      </c>
      <c r="H79" s="52" t="s">
        <v>121</v>
      </c>
      <c r="I79" s="52" t="s">
        <v>120</v>
      </c>
      <c r="J79" s="52"/>
      <c r="L79" s="62">
        <f t="shared" si="1"/>
        <v>12.5</v>
      </c>
    </row>
    <row r="80" spans="1:12" ht="18" customHeight="1" x14ac:dyDescent="0.25">
      <c r="A80" s="27">
        <v>5</v>
      </c>
      <c r="B80" s="34" t="s">
        <v>40</v>
      </c>
      <c r="C80" s="57">
        <v>244</v>
      </c>
      <c r="D80" s="34"/>
      <c r="E80" s="29" t="s">
        <v>92</v>
      </c>
      <c r="F80" s="27"/>
      <c r="G80" s="52" t="s">
        <v>116</v>
      </c>
      <c r="H80" s="52" t="s">
        <v>121</v>
      </c>
      <c r="I80" s="52" t="s">
        <v>120</v>
      </c>
      <c r="J80" s="52"/>
      <c r="L80" s="62">
        <f t="shared" si="1"/>
        <v>4.8800000000000008</v>
      </c>
    </row>
    <row r="81" spans="1:12" ht="18" customHeight="1" x14ac:dyDescent="0.25">
      <c r="A81" s="27">
        <v>6</v>
      </c>
      <c r="B81" s="34" t="s">
        <v>41</v>
      </c>
      <c r="C81" s="57">
        <v>360</v>
      </c>
      <c r="D81" s="34"/>
      <c r="E81" s="29" t="s">
        <v>92</v>
      </c>
      <c r="F81" s="27"/>
      <c r="G81" s="52" t="s">
        <v>116</v>
      </c>
      <c r="H81" s="52" t="s">
        <v>121</v>
      </c>
      <c r="I81" s="52" t="s">
        <v>120</v>
      </c>
      <c r="J81" s="52"/>
      <c r="L81" s="62">
        <f t="shared" si="1"/>
        <v>7.2</v>
      </c>
    </row>
    <row r="82" spans="1:12" ht="18" customHeight="1" x14ac:dyDescent="0.25">
      <c r="A82" s="27">
        <v>7</v>
      </c>
      <c r="B82" s="34" t="s">
        <v>85</v>
      </c>
      <c r="C82" s="57">
        <v>331</v>
      </c>
      <c r="D82" s="34"/>
      <c r="E82" s="29" t="s">
        <v>92</v>
      </c>
      <c r="F82" s="27"/>
      <c r="G82" s="52" t="s">
        <v>116</v>
      </c>
      <c r="H82" s="52" t="s">
        <v>121</v>
      </c>
      <c r="I82" s="52" t="s">
        <v>120</v>
      </c>
      <c r="J82" s="52"/>
      <c r="L82" s="62">
        <f t="shared" si="1"/>
        <v>6.62</v>
      </c>
    </row>
    <row r="83" spans="1:12" ht="35.25" customHeight="1" x14ac:dyDescent="0.25">
      <c r="A83" s="32">
        <v>8</v>
      </c>
      <c r="B83" s="45" t="s">
        <v>86</v>
      </c>
      <c r="C83" s="57">
        <v>438</v>
      </c>
      <c r="D83" s="45"/>
      <c r="E83" s="44" t="s">
        <v>95</v>
      </c>
      <c r="F83" s="32" t="s">
        <v>115</v>
      </c>
      <c r="G83" s="54" t="s">
        <v>116</v>
      </c>
      <c r="H83" s="56" t="s">
        <v>124</v>
      </c>
      <c r="I83" s="54" t="s">
        <v>119</v>
      </c>
      <c r="J83" s="41" t="s">
        <v>133</v>
      </c>
      <c r="K83" s="61">
        <f>(C83*2/3)</f>
        <v>292</v>
      </c>
      <c r="L83" s="63">
        <f>(C83*2/10)</f>
        <v>87.6</v>
      </c>
    </row>
    <row r="84" spans="1:12" s="38" customFormat="1" ht="33" customHeight="1" x14ac:dyDescent="0.25">
      <c r="A84" s="32" t="s">
        <v>109</v>
      </c>
      <c r="B84" s="33" t="s">
        <v>31</v>
      </c>
      <c r="C84" s="33"/>
      <c r="D84" s="33"/>
      <c r="E84" s="45" t="s">
        <v>96</v>
      </c>
      <c r="F84" s="32"/>
      <c r="G84" s="54"/>
      <c r="H84" s="54" t="s">
        <v>130</v>
      </c>
      <c r="I84" s="54"/>
      <c r="J84" s="54"/>
      <c r="L84" s="23">
        <f>SUM(L85:L93)</f>
        <v>72.700000000000017</v>
      </c>
    </row>
    <row r="85" spans="1:12" ht="18.75" x14ac:dyDescent="0.25">
      <c r="A85" s="27">
        <v>1</v>
      </c>
      <c r="B85" s="25" t="s">
        <v>47</v>
      </c>
      <c r="C85" s="57">
        <v>465</v>
      </c>
      <c r="D85" s="25"/>
      <c r="E85" s="29" t="s">
        <v>92</v>
      </c>
      <c r="F85" s="27"/>
      <c r="G85" s="52" t="s">
        <v>116</v>
      </c>
      <c r="H85" s="52" t="s">
        <v>121</v>
      </c>
      <c r="I85" s="52" t="s">
        <v>120</v>
      </c>
      <c r="J85" s="52"/>
      <c r="L85" s="62">
        <f t="shared" si="1"/>
        <v>9.3000000000000007</v>
      </c>
    </row>
    <row r="86" spans="1:12" ht="18.75" x14ac:dyDescent="0.25">
      <c r="A86" s="27">
        <v>2</v>
      </c>
      <c r="B86" s="25" t="s">
        <v>87</v>
      </c>
      <c r="C86" s="57">
        <v>195</v>
      </c>
      <c r="D86" s="25"/>
      <c r="E86" s="29" t="s">
        <v>92</v>
      </c>
      <c r="F86" s="27"/>
      <c r="G86" s="52" t="s">
        <v>116</v>
      </c>
      <c r="H86" s="52" t="s">
        <v>121</v>
      </c>
      <c r="I86" s="52" t="s">
        <v>120</v>
      </c>
      <c r="J86" s="52"/>
      <c r="L86" s="62">
        <f t="shared" si="1"/>
        <v>3.9</v>
      </c>
    </row>
    <row r="87" spans="1:12" ht="18.75" x14ac:dyDescent="0.25">
      <c r="A87" s="27">
        <v>3</v>
      </c>
      <c r="B87" s="25" t="s">
        <v>28</v>
      </c>
      <c r="C87" s="57">
        <v>360</v>
      </c>
      <c r="D87" s="25"/>
      <c r="E87" s="29" t="s">
        <v>92</v>
      </c>
      <c r="F87" s="27"/>
      <c r="G87" s="52" t="s">
        <v>116</v>
      </c>
      <c r="H87" s="52" t="s">
        <v>121</v>
      </c>
      <c r="I87" s="52" t="s">
        <v>120</v>
      </c>
      <c r="J87" s="52"/>
      <c r="L87" s="62">
        <f t="shared" si="1"/>
        <v>7.2</v>
      </c>
    </row>
    <row r="88" spans="1:12" ht="18.75" x14ac:dyDescent="0.25">
      <c r="A88" s="27">
        <v>4</v>
      </c>
      <c r="B88" s="25" t="s">
        <v>24</v>
      </c>
      <c r="C88" s="57">
        <v>889</v>
      </c>
      <c r="D88" s="25"/>
      <c r="E88" s="29" t="s">
        <v>92</v>
      </c>
      <c r="F88" s="27"/>
      <c r="G88" s="52" t="s">
        <v>116</v>
      </c>
      <c r="H88" s="52" t="s">
        <v>121</v>
      </c>
      <c r="I88" s="52" t="s">
        <v>120</v>
      </c>
      <c r="J88" s="52"/>
      <c r="L88" s="62">
        <f t="shared" si="1"/>
        <v>17.78</v>
      </c>
    </row>
    <row r="89" spans="1:12" ht="18.75" x14ac:dyDescent="0.25">
      <c r="A89" s="27">
        <v>5</v>
      </c>
      <c r="B89" s="25" t="s">
        <v>88</v>
      </c>
      <c r="C89" s="57">
        <f>109+9+176</f>
        <v>294</v>
      </c>
      <c r="D89" s="25"/>
      <c r="E89" s="29" t="s">
        <v>92</v>
      </c>
      <c r="F89" s="27"/>
      <c r="G89" s="52" t="s">
        <v>116</v>
      </c>
      <c r="H89" s="52" t="s">
        <v>121</v>
      </c>
      <c r="I89" s="52" t="s">
        <v>120</v>
      </c>
      <c r="J89" s="52"/>
      <c r="L89" s="62">
        <f t="shared" si="1"/>
        <v>5.8800000000000008</v>
      </c>
    </row>
    <row r="90" spans="1:12" ht="18.75" x14ac:dyDescent="0.25">
      <c r="A90" s="27">
        <v>6</v>
      </c>
      <c r="B90" s="25" t="s">
        <v>89</v>
      </c>
      <c r="C90" s="57">
        <v>192</v>
      </c>
      <c r="D90" s="25"/>
      <c r="E90" s="29" t="s">
        <v>92</v>
      </c>
      <c r="F90" s="27"/>
      <c r="G90" s="52" t="s">
        <v>116</v>
      </c>
      <c r="H90" s="52" t="s">
        <v>121</v>
      </c>
      <c r="I90" s="52" t="s">
        <v>120</v>
      </c>
      <c r="J90" s="52"/>
      <c r="L90" s="62">
        <f t="shared" si="1"/>
        <v>3.8400000000000007</v>
      </c>
    </row>
    <row r="91" spans="1:12" ht="18.75" x14ac:dyDescent="0.25">
      <c r="A91" s="27">
        <v>7</v>
      </c>
      <c r="B91" s="25" t="s">
        <v>90</v>
      </c>
      <c r="C91" s="57">
        <f>343+86+179</f>
        <v>608</v>
      </c>
      <c r="D91" s="25"/>
      <c r="E91" s="29" t="s">
        <v>92</v>
      </c>
      <c r="F91" s="27"/>
      <c r="G91" s="52" t="s">
        <v>116</v>
      </c>
      <c r="H91" s="52" t="s">
        <v>121</v>
      </c>
      <c r="I91" s="52" t="s">
        <v>120</v>
      </c>
      <c r="J91" s="52"/>
      <c r="L91" s="62">
        <f t="shared" si="1"/>
        <v>12.16</v>
      </c>
    </row>
    <row r="92" spans="1:12" ht="18.75" x14ac:dyDescent="0.25">
      <c r="A92" s="28">
        <v>8</v>
      </c>
      <c r="B92" s="47" t="s">
        <v>48</v>
      </c>
      <c r="C92" s="57">
        <v>286</v>
      </c>
      <c r="D92" s="47"/>
      <c r="E92" s="48" t="s">
        <v>91</v>
      </c>
      <c r="F92" s="28"/>
      <c r="G92" s="43" t="s">
        <v>116</v>
      </c>
      <c r="H92" s="43" t="s">
        <v>121</v>
      </c>
      <c r="I92" s="43" t="s">
        <v>120</v>
      </c>
      <c r="J92" s="52"/>
      <c r="L92" s="62">
        <f t="shared" si="1"/>
        <v>5.7200000000000006</v>
      </c>
    </row>
    <row r="93" spans="1:12" ht="18.75" x14ac:dyDescent="0.25">
      <c r="A93" s="27">
        <v>9</v>
      </c>
      <c r="B93" s="25" t="s">
        <v>23</v>
      </c>
      <c r="C93" s="57">
        <v>346</v>
      </c>
      <c r="D93" s="25"/>
      <c r="E93" s="29" t="s">
        <v>92</v>
      </c>
      <c r="F93" s="27"/>
      <c r="G93" s="52" t="s">
        <v>116</v>
      </c>
      <c r="H93" s="52" t="s">
        <v>121</v>
      </c>
      <c r="I93" s="52" t="s">
        <v>120</v>
      </c>
      <c r="J93" s="52"/>
      <c r="L93" s="62">
        <f t="shared" si="1"/>
        <v>6.92</v>
      </c>
    </row>
    <row r="94" spans="1:12" x14ac:dyDescent="0.25">
      <c r="B94" s="24"/>
      <c r="C94" s="24"/>
      <c r="D94" s="24"/>
    </row>
  </sheetData>
  <mergeCells count="12">
    <mergeCell ref="K4:K5"/>
    <mergeCell ref="L4:L5"/>
    <mergeCell ref="A2:I2"/>
    <mergeCell ref="G3:I3"/>
    <mergeCell ref="H4:H5"/>
    <mergeCell ref="I4:I5"/>
    <mergeCell ref="J4:J5"/>
    <mergeCell ref="A4:A5"/>
    <mergeCell ref="B4:B5"/>
    <mergeCell ref="E4:E5"/>
    <mergeCell ref="F4:G4"/>
    <mergeCell ref="C4:C5"/>
  </mergeCells>
  <printOptions horizontalCentered="1"/>
  <pageMargins left="0.25" right="0.25" top="0" bottom="0.2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zoomScale="85" zoomScaleNormal="85" workbookViewId="0">
      <pane xSplit="2" ySplit="4" topLeftCell="C8" activePane="bottomRight" state="frozen"/>
      <selection pane="topRight" activeCell="C1" sqref="C1"/>
      <selection pane="bottomLeft" activeCell="A7" sqref="A7"/>
      <selection pane="bottomRight" activeCell="J100" sqref="J100"/>
    </sheetView>
  </sheetViews>
  <sheetFormatPr defaultColWidth="12.42578125" defaultRowHeight="15.75" x14ac:dyDescent="0.25"/>
  <cols>
    <col min="1" max="1" width="7.28515625" style="73" customWidth="1"/>
    <col min="2" max="2" width="17.85546875" style="74" customWidth="1"/>
    <col min="3" max="3" width="12.7109375" style="75" customWidth="1"/>
    <col min="4" max="4" width="18.140625" style="74" customWidth="1"/>
    <col min="5" max="5" width="10.7109375" style="74" customWidth="1"/>
    <col min="6" max="6" width="16.5703125" style="74" customWidth="1"/>
    <col min="7" max="7" width="23.5703125" style="74" customWidth="1"/>
    <col min="8" max="8" width="25.5703125" style="74" customWidth="1"/>
    <col min="9" max="9" width="12.42578125" style="75"/>
    <col min="10" max="10" width="12.42578125" style="74"/>
    <col min="11" max="11" width="13.85546875" style="74" customWidth="1"/>
    <col min="12" max="16384" width="12.42578125" style="74"/>
  </cols>
  <sheetData>
    <row r="1" spans="1:11" ht="6" customHeight="1" x14ac:dyDescent="0.25"/>
    <row r="2" spans="1:11" ht="18.75" customHeight="1" x14ac:dyDescent="0.25">
      <c r="A2" s="120" t="s">
        <v>111</v>
      </c>
      <c r="B2" s="120"/>
      <c r="C2" s="120"/>
      <c r="D2" s="120"/>
      <c r="E2" s="120"/>
      <c r="F2" s="120"/>
      <c r="G2" s="120"/>
      <c r="H2" s="120"/>
    </row>
    <row r="3" spans="1:11" x14ac:dyDescent="0.25">
      <c r="D3" s="76"/>
      <c r="E3" s="76"/>
      <c r="F3" s="127" t="s">
        <v>114</v>
      </c>
      <c r="G3" s="127"/>
      <c r="H3" s="127"/>
    </row>
    <row r="4" spans="1:11" s="77" customFormat="1" ht="33.75" customHeight="1" x14ac:dyDescent="0.25">
      <c r="A4" s="123" t="s">
        <v>0</v>
      </c>
      <c r="B4" s="123" t="s">
        <v>112</v>
      </c>
      <c r="C4" s="125" t="s">
        <v>3</v>
      </c>
      <c r="D4" s="123" t="s">
        <v>7</v>
      </c>
      <c r="E4" s="123" t="s">
        <v>113</v>
      </c>
      <c r="F4" s="123"/>
      <c r="G4" s="123" t="s">
        <v>118</v>
      </c>
      <c r="H4" s="123" t="s">
        <v>127</v>
      </c>
      <c r="I4" s="125" t="s">
        <v>135</v>
      </c>
      <c r="J4" s="126" t="s">
        <v>136</v>
      </c>
      <c r="K4" s="123" t="s">
        <v>8</v>
      </c>
    </row>
    <row r="5" spans="1:11" s="77" customFormat="1" ht="84" customHeight="1" x14ac:dyDescent="0.25">
      <c r="A5" s="123"/>
      <c r="B5" s="123"/>
      <c r="C5" s="125"/>
      <c r="D5" s="123"/>
      <c r="E5" s="41" t="s">
        <v>125</v>
      </c>
      <c r="F5" s="41" t="s">
        <v>126</v>
      </c>
      <c r="G5" s="123"/>
      <c r="H5" s="123"/>
      <c r="I5" s="125"/>
      <c r="J5" s="126"/>
      <c r="K5" s="123"/>
    </row>
    <row r="6" spans="1:11" s="79" customFormat="1" ht="49.5" x14ac:dyDescent="0.25">
      <c r="A6" s="32" t="s">
        <v>98</v>
      </c>
      <c r="B6" s="33" t="s">
        <v>110</v>
      </c>
      <c r="C6" s="103">
        <f>SUM(C7:C10)</f>
        <v>2710</v>
      </c>
      <c r="D6" s="45" t="s">
        <v>93</v>
      </c>
      <c r="E6" s="56"/>
      <c r="F6" s="45"/>
      <c r="H6" s="108" t="s">
        <v>164</v>
      </c>
      <c r="I6" s="78"/>
      <c r="J6" s="45">
        <f>SUM(J7:J10)</f>
        <v>56</v>
      </c>
      <c r="K6" s="45"/>
    </row>
    <row r="7" spans="1:11" s="77" customFormat="1" x14ac:dyDescent="0.25">
      <c r="A7" s="27">
        <v>1</v>
      </c>
      <c r="B7" s="18" t="s">
        <v>32</v>
      </c>
      <c r="C7" s="80">
        <v>674</v>
      </c>
      <c r="D7" s="29" t="s">
        <v>92</v>
      </c>
      <c r="E7" s="30"/>
      <c r="F7" s="27" t="s">
        <v>116</v>
      </c>
      <c r="G7" s="27" t="s">
        <v>121</v>
      </c>
      <c r="H7" s="27" t="s">
        <v>120</v>
      </c>
      <c r="I7" s="81"/>
      <c r="J7" s="82">
        <v>14</v>
      </c>
      <c r="K7" s="28"/>
    </row>
    <row r="8" spans="1:11" s="77" customFormat="1" x14ac:dyDescent="0.25">
      <c r="A8" s="28">
        <v>2</v>
      </c>
      <c r="B8" s="51" t="s">
        <v>33</v>
      </c>
      <c r="C8" s="80">
        <v>438</v>
      </c>
      <c r="D8" s="48" t="s">
        <v>91</v>
      </c>
      <c r="E8" s="41"/>
      <c r="F8" s="28" t="s">
        <v>116</v>
      </c>
      <c r="G8" s="28" t="s">
        <v>122</v>
      </c>
      <c r="H8" s="28" t="s">
        <v>120</v>
      </c>
      <c r="I8" s="81"/>
      <c r="J8" s="82">
        <v>9</v>
      </c>
      <c r="K8" s="28"/>
    </row>
    <row r="9" spans="1:11" s="77" customFormat="1" x14ac:dyDescent="0.25">
      <c r="A9" s="27">
        <v>3</v>
      </c>
      <c r="B9" s="18" t="s">
        <v>34</v>
      </c>
      <c r="C9" s="80">
        <v>864</v>
      </c>
      <c r="D9" s="29" t="s">
        <v>92</v>
      </c>
      <c r="E9" s="30"/>
      <c r="F9" s="27" t="s">
        <v>116</v>
      </c>
      <c r="G9" s="27" t="s">
        <v>121</v>
      </c>
      <c r="H9" s="27" t="s">
        <v>120</v>
      </c>
      <c r="I9" s="81"/>
      <c r="J9" s="82">
        <v>18</v>
      </c>
      <c r="K9" s="28"/>
    </row>
    <row r="10" spans="1:11" s="77" customFormat="1" x14ac:dyDescent="0.25">
      <c r="A10" s="27">
        <v>4</v>
      </c>
      <c r="B10" s="18" t="s">
        <v>35</v>
      </c>
      <c r="C10" s="80">
        <v>734</v>
      </c>
      <c r="D10" s="29" t="s">
        <v>92</v>
      </c>
      <c r="E10" s="30"/>
      <c r="F10" s="27" t="s">
        <v>116</v>
      </c>
      <c r="G10" s="27" t="s">
        <v>121</v>
      </c>
      <c r="H10" s="27" t="s">
        <v>120</v>
      </c>
      <c r="I10" s="81"/>
      <c r="J10" s="82">
        <v>15</v>
      </c>
      <c r="K10" s="28"/>
    </row>
    <row r="11" spans="1:11" s="85" customFormat="1" ht="49.5" x14ac:dyDescent="0.25">
      <c r="A11" s="32" t="s">
        <v>99</v>
      </c>
      <c r="B11" s="33" t="s">
        <v>21</v>
      </c>
      <c r="C11" s="106">
        <f>SUM(C12:C18)</f>
        <v>3374</v>
      </c>
      <c r="D11" s="45" t="s">
        <v>93</v>
      </c>
      <c r="E11" s="32"/>
      <c r="F11" s="32"/>
      <c r="H11" s="108" t="s">
        <v>165</v>
      </c>
      <c r="I11" s="83"/>
      <c r="J11" s="84">
        <f>SUM(J12:J18)</f>
        <v>70</v>
      </c>
      <c r="K11" s="32"/>
    </row>
    <row r="12" spans="1:11" x14ac:dyDescent="0.25">
      <c r="A12" s="27">
        <v>1</v>
      </c>
      <c r="B12" s="25" t="s">
        <v>36</v>
      </c>
      <c r="C12" s="86">
        <v>393</v>
      </c>
      <c r="D12" s="29" t="s">
        <v>92</v>
      </c>
      <c r="E12" s="27"/>
      <c r="F12" s="27" t="s">
        <v>116</v>
      </c>
      <c r="G12" s="27" t="s">
        <v>121</v>
      </c>
      <c r="H12" s="27" t="s">
        <v>120</v>
      </c>
      <c r="I12" s="87"/>
      <c r="J12" s="82">
        <v>8</v>
      </c>
      <c r="K12" s="27"/>
    </row>
    <row r="13" spans="1:11" x14ac:dyDescent="0.25">
      <c r="A13" s="27">
        <v>2</v>
      </c>
      <c r="B13" s="25" t="s">
        <v>37</v>
      </c>
      <c r="C13" s="86">
        <v>750</v>
      </c>
      <c r="D13" s="29" t="s">
        <v>92</v>
      </c>
      <c r="E13" s="27"/>
      <c r="F13" s="27" t="s">
        <v>116</v>
      </c>
      <c r="G13" s="27" t="s">
        <v>121</v>
      </c>
      <c r="H13" s="27" t="s">
        <v>120</v>
      </c>
      <c r="I13" s="87"/>
      <c r="J13" s="82">
        <f>C13*20%/10</f>
        <v>15</v>
      </c>
      <c r="K13" s="27"/>
    </row>
    <row r="14" spans="1:11" x14ac:dyDescent="0.25">
      <c r="A14" s="27">
        <v>3</v>
      </c>
      <c r="B14" s="25" t="s">
        <v>38</v>
      </c>
      <c r="C14" s="86">
        <v>589</v>
      </c>
      <c r="D14" s="29" t="s">
        <v>92</v>
      </c>
      <c r="E14" s="27"/>
      <c r="F14" s="27" t="s">
        <v>116</v>
      </c>
      <c r="G14" s="27" t="s">
        <v>121</v>
      </c>
      <c r="H14" s="27" t="s">
        <v>120</v>
      </c>
      <c r="I14" s="87"/>
      <c r="J14" s="82">
        <v>12</v>
      </c>
      <c r="K14" s="27"/>
    </row>
    <row r="15" spans="1:11" x14ac:dyDescent="0.25">
      <c r="A15" s="27">
        <v>4</v>
      </c>
      <c r="B15" s="25" t="s">
        <v>39</v>
      </c>
      <c r="C15" s="86">
        <v>566</v>
      </c>
      <c r="D15" s="29" t="s">
        <v>92</v>
      </c>
      <c r="E15" s="27"/>
      <c r="F15" s="27" t="s">
        <v>116</v>
      </c>
      <c r="G15" s="27" t="s">
        <v>121</v>
      </c>
      <c r="H15" s="27" t="s">
        <v>120</v>
      </c>
      <c r="I15" s="87"/>
      <c r="J15" s="82">
        <v>12</v>
      </c>
      <c r="K15" s="27"/>
    </row>
    <row r="16" spans="1:11" x14ac:dyDescent="0.25">
      <c r="A16" s="27">
        <v>5</v>
      </c>
      <c r="B16" s="25" t="s">
        <v>40</v>
      </c>
      <c r="C16" s="86">
        <v>150</v>
      </c>
      <c r="D16" s="29" t="s">
        <v>92</v>
      </c>
      <c r="E16" s="27"/>
      <c r="F16" s="27" t="s">
        <v>116</v>
      </c>
      <c r="G16" s="27" t="s">
        <v>121</v>
      </c>
      <c r="H16" s="27" t="s">
        <v>120</v>
      </c>
      <c r="I16" s="87"/>
      <c r="J16" s="82">
        <f>C16*20%/10</f>
        <v>3</v>
      </c>
      <c r="K16" s="27"/>
    </row>
    <row r="17" spans="1:11" x14ac:dyDescent="0.25">
      <c r="A17" s="27">
        <v>6</v>
      </c>
      <c r="B17" s="25" t="s">
        <v>41</v>
      </c>
      <c r="C17" s="86">
        <v>503</v>
      </c>
      <c r="D17" s="29" t="s">
        <v>92</v>
      </c>
      <c r="E17" s="27"/>
      <c r="F17" s="27" t="s">
        <v>116</v>
      </c>
      <c r="G17" s="27" t="s">
        <v>121</v>
      </c>
      <c r="H17" s="27" t="s">
        <v>120</v>
      </c>
      <c r="I17" s="87"/>
      <c r="J17" s="82">
        <v>11</v>
      </c>
      <c r="K17" s="27"/>
    </row>
    <row r="18" spans="1:11" x14ac:dyDescent="0.25">
      <c r="A18" s="27">
        <v>7</v>
      </c>
      <c r="B18" s="25" t="s">
        <v>42</v>
      </c>
      <c r="C18" s="86">
        <v>423</v>
      </c>
      <c r="D18" s="29" t="s">
        <v>92</v>
      </c>
      <c r="E18" s="27"/>
      <c r="F18" s="27" t="s">
        <v>116</v>
      </c>
      <c r="G18" s="27" t="s">
        <v>121</v>
      </c>
      <c r="H18" s="27" t="s">
        <v>120</v>
      </c>
      <c r="I18" s="87"/>
      <c r="J18" s="82">
        <v>9</v>
      </c>
      <c r="K18" s="27"/>
    </row>
    <row r="19" spans="1:11" s="85" customFormat="1" ht="49.5" x14ac:dyDescent="0.25">
      <c r="A19" s="32" t="s">
        <v>100</v>
      </c>
      <c r="B19" s="33" t="s">
        <v>22</v>
      </c>
      <c r="C19" s="106">
        <f>SUM(C20:C24)</f>
        <v>1952</v>
      </c>
      <c r="D19" s="45" t="s">
        <v>93</v>
      </c>
      <c r="E19" s="32"/>
      <c r="F19" s="32"/>
      <c r="H19" s="108" t="s">
        <v>166</v>
      </c>
      <c r="I19" s="83"/>
      <c r="J19" s="84">
        <f>SUM(J20:J24)</f>
        <v>41</v>
      </c>
      <c r="K19" s="32"/>
    </row>
    <row r="20" spans="1:11" x14ac:dyDescent="0.25">
      <c r="A20" s="27">
        <v>1</v>
      </c>
      <c r="B20" s="25" t="s">
        <v>43</v>
      </c>
      <c r="C20" s="86">
        <v>334</v>
      </c>
      <c r="D20" s="29" t="s">
        <v>92</v>
      </c>
      <c r="E20" s="27"/>
      <c r="F20" s="27" t="s">
        <v>116</v>
      </c>
      <c r="G20" s="27" t="s">
        <v>121</v>
      </c>
      <c r="H20" s="27" t="s">
        <v>120</v>
      </c>
      <c r="I20" s="87"/>
      <c r="J20" s="82">
        <v>7</v>
      </c>
      <c r="K20" s="27"/>
    </row>
    <row r="21" spans="1:11" x14ac:dyDescent="0.25">
      <c r="A21" s="27">
        <v>2</v>
      </c>
      <c r="B21" s="25" t="s">
        <v>44</v>
      </c>
      <c r="C21" s="86">
        <v>331</v>
      </c>
      <c r="D21" s="29" t="s">
        <v>92</v>
      </c>
      <c r="E21" s="27"/>
      <c r="F21" s="27" t="s">
        <v>116</v>
      </c>
      <c r="G21" s="27" t="s">
        <v>121</v>
      </c>
      <c r="H21" s="27" t="s">
        <v>120</v>
      </c>
      <c r="I21" s="87"/>
      <c r="J21" s="82">
        <v>7</v>
      </c>
      <c r="K21" s="27"/>
    </row>
    <row r="22" spans="1:11" x14ac:dyDescent="0.25">
      <c r="A22" s="27">
        <v>3</v>
      </c>
      <c r="B22" s="25" t="s">
        <v>45</v>
      </c>
      <c r="C22" s="86">
        <v>351</v>
      </c>
      <c r="D22" s="29" t="s">
        <v>92</v>
      </c>
      <c r="E22" s="27"/>
      <c r="F22" s="27" t="s">
        <v>116</v>
      </c>
      <c r="G22" s="27" t="s">
        <v>121</v>
      </c>
      <c r="H22" s="27" t="s">
        <v>120</v>
      </c>
      <c r="I22" s="87"/>
      <c r="J22" s="82">
        <v>8</v>
      </c>
      <c r="K22" s="27"/>
    </row>
    <row r="23" spans="1:11" x14ac:dyDescent="0.25">
      <c r="A23" s="27">
        <v>4</v>
      </c>
      <c r="B23" s="25" t="s">
        <v>46</v>
      </c>
      <c r="C23" s="86">
        <v>290</v>
      </c>
      <c r="D23" s="29" t="s">
        <v>92</v>
      </c>
      <c r="E23" s="27"/>
      <c r="F23" s="27" t="s">
        <v>116</v>
      </c>
      <c r="G23" s="27" t="s">
        <v>121</v>
      </c>
      <c r="H23" s="27" t="s">
        <v>120</v>
      </c>
      <c r="I23" s="87"/>
      <c r="J23" s="82">
        <v>6</v>
      </c>
      <c r="K23" s="27"/>
    </row>
    <row r="24" spans="1:11" x14ac:dyDescent="0.25">
      <c r="A24" s="27">
        <v>5</v>
      </c>
      <c r="B24" s="25" t="s">
        <v>47</v>
      </c>
      <c r="C24" s="86">
        <v>646</v>
      </c>
      <c r="D24" s="29" t="s">
        <v>92</v>
      </c>
      <c r="E24" s="27"/>
      <c r="F24" s="27" t="s">
        <v>116</v>
      </c>
      <c r="G24" s="27" t="s">
        <v>121</v>
      </c>
      <c r="H24" s="27" t="s">
        <v>120</v>
      </c>
      <c r="I24" s="87"/>
      <c r="J24" s="82">
        <v>13</v>
      </c>
      <c r="K24" s="27"/>
    </row>
    <row r="25" spans="1:11" s="85" customFormat="1" ht="49.5" x14ac:dyDescent="0.25">
      <c r="A25" s="32" t="s">
        <v>101</v>
      </c>
      <c r="B25" s="33" t="s">
        <v>23</v>
      </c>
      <c r="C25" s="106">
        <f>SUM(C26:C31)</f>
        <v>2703</v>
      </c>
      <c r="D25" s="45" t="s">
        <v>93</v>
      </c>
      <c r="E25" s="32"/>
      <c r="F25" s="32"/>
      <c r="H25" s="108" t="s">
        <v>165</v>
      </c>
      <c r="I25" s="83"/>
      <c r="J25" s="84">
        <f>SUM(J26:J31)</f>
        <v>58</v>
      </c>
      <c r="K25" s="32"/>
    </row>
    <row r="26" spans="1:11" x14ac:dyDescent="0.25">
      <c r="A26" s="27">
        <v>1</v>
      </c>
      <c r="B26" s="25" t="s">
        <v>48</v>
      </c>
      <c r="C26" s="86">
        <v>377</v>
      </c>
      <c r="D26" s="29" t="s">
        <v>92</v>
      </c>
      <c r="E26" s="27"/>
      <c r="F26" s="27" t="s">
        <v>116</v>
      </c>
      <c r="G26" s="27" t="s">
        <v>121</v>
      </c>
      <c r="H26" s="27" t="s">
        <v>120</v>
      </c>
      <c r="I26" s="87"/>
      <c r="J26" s="82">
        <v>8</v>
      </c>
      <c r="K26" s="27"/>
    </row>
    <row r="27" spans="1:11" x14ac:dyDescent="0.25">
      <c r="A27" s="27">
        <v>2</v>
      </c>
      <c r="B27" s="25" t="s">
        <v>49</v>
      </c>
      <c r="C27" s="86">
        <v>553</v>
      </c>
      <c r="D27" s="29" t="s">
        <v>92</v>
      </c>
      <c r="E27" s="27"/>
      <c r="F27" s="27" t="s">
        <v>116</v>
      </c>
      <c r="G27" s="27" t="s">
        <v>121</v>
      </c>
      <c r="H27" s="27" t="s">
        <v>120</v>
      </c>
      <c r="I27" s="87"/>
      <c r="J27" s="82">
        <v>12</v>
      </c>
      <c r="K27" s="27"/>
    </row>
    <row r="28" spans="1:11" x14ac:dyDescent="0.25">
      <c r="A28" s="27">
        <v>3</v>
      </c>
      <c r="B28" s="25" t="s">
        <v>50</v>
      </c>
      <c r="C28" s="86">
        <v>304</v>
      </c>
      <c r="D28" s="29" t="s">
        <v>92</v>
      </c>
      <c r="E28" s="27"/>
      <c r="F28" s="27" t="s">
        <v>116</v>
      </c>
      <c r="G28" s="27" t="s">
        <v>121</v>
      </c>
      <c r="H28" s="27" t="s">
        <v>120</v>
      </c>
      <c r="I28" s="87"/>
      <c r="J28" s="82">
        <v>7</v>
      </c>
      <c r="K28" s="27"/>
    </row>
    <row r="29" spans="1:11" x14ac:dyDescent="0.25">
      <c r="A29" s="27">
        <v>4</v>
      </c>
      <c r="B29" s="25" t="s">
        <v>51</v>
      </c>
      <c r="C29" s="86">
        <v>378</v>
      </c>
      <c r="D29" s="29" t="s">
        <v>92</v>
      </c>
      <c r="E29" s="27"/>
      <c r="F29" s="27" t="s">
        <v>116</v>
      </c>
      <c r="G29" s="27" t="s">
        <v>121</v>
      </c>
      <c r="H29" s="27" t="s">
        <v>120</v>
      </c>
      <c r="I29" s="87"/>
      <c r="J29" s="82">
        <v>8</v>
      </c>
      <c r="K29" s="27"/>
    </row>
    <row r="30" spans="1:11" x14ac:dyDescent="0.25">
      <c r="A30" s="27">
        <v>5</v>
      </c>
      <c r="B30" s="25" t="s">
        <v>52</v>
      </c>
      <c r="C30" s="86">
        <v>738</v>
      </c>
      <c r="D30" s="29" t="s">
        <v>92</v>
      </c>
      <c r="E30" s="27"/>
      <c r="F30" s="27" t="s">
        <v>116</v>
      </c>
      <c r="G30" s="27" t="s">
        <v>121</v>
      </c>
      <c r="H30" s="27" t="s">
        <v>120</v>
      </c>
      <c r="I30" s="87"/>
      <c r="J30" s="82">
        <v>15</v>
      </c>
      <c r="K30" s="27"/>
    </row>
    <row r="31" spans="1:11" x14ac:dyDescent="0.25">
      <c r="A31" s="27">
        <v>6</v>
      </c>
      <c r="B31" s="25" t="s">
        <v>53</v>
      </c>
      <c r="C31" s="86">
        <v>353</v>
      </c>
      <c r="D31" s="29" t="s">
        <v>92</v>
      </c>
      <c r="E31" s="27"/>
      <c r="F31" s="27" t="s">
        <v>116</v>
      </c>
      <c r="G31" s="27" t="s">
        <v>121</v>
      </c>
      <c r="H31" s="27" t="s">
        <v>120</v>
      </c>
      <c r="I31" s="87"/>
      <c r="J31" s="82">
        <v>8</v>
      </c>
      <c r="K31" s="27"/>
    </row>
    <row r="32" spans="1:11" s="85" customFormat="1" ht="49.5" x14ac:dyDescent="0.25">
      <c r="A32" s="32" t="s">
        <v>102</v>
      </c>
      <c r="B32" s="33" t="s">
        <v>24</v>
      </c>
      <c r="C32" s="106">
        <f>SUM(C33:C41)</f>
        <v>4611</v>
      </c>
      <c r="D32" s="45" t="s">
        <v>93</v>
      </c>
      <c r="E32" s="32"/>
      <c r="F32" s="32"/>
      <c r="H32" s="108" t="s">
        <v>166</v>
      </c>
      <c r="I32" s="83"/>
      <c r="J32" s="84">
        <f>SUM(J33:J41)</f>
        <v>96</v>
      </c>
      <c r="K32" s="32"/>
    </row>
    <row r="33" spans="1:11" x14ac:dyDescent="0.25">
      <c r="A33" s="27">
        <v>1</v>
      </c>
      <c r="B33" s="88" t="s">
        <v>54</v>
      </c>
      <c r="C33" s="86">
        <v>453</v>
      </c>
      <c r="D33" s="29" t="s">
        <v>92</v>
      </c>
      <c r="E33" s="27"/>
      <c r="F33" s="27" t="s">
        <v>116</v>
      </c>
      <c r="G33" s="27" t="s">
        <v>121</v>
      </c>
      <c r="H33" s="27" t="s">
        <v>120</v>
      </c>
      <c r="I33" s="87"/>
      <c r="J33" s="82">
        <v>10</v>
      </c>
      <c r="K33" s="27"/>
    </row>
    <row r="34" spans="1:11" x14ac:dyDescent="0.25">
      <c r="A34" s="27">
        <v>2</v>
      </c>
      <c r="B34" s="88" t="s">
        <v>55</v>
      </c>
      <c r="C34" s="86">
        <v>169</v>
      </c>
      <c r="D34" s="29" t="s">
        <v>92</v>
      </c>
      <c r="E34" s="27"/>
      <c r="F34" s="27" t="s">
        <v>116</v>
      </c>
      <c r="G34" s="27" t="s">
        <v>121</v>
      </c>
      <c r="H34" s="27" t="s">
        <v>120</v>
      </c>
      <c r="I34" s="87"/>
      <c r="J34" s="82">
        <v>4</v>
      </c>
      <c r="K34" s="27"/>
    </row>
    <row r="35" spans="1:11" x14ac:dyDescent="0.25">
      <c r="A35" s="27">
        <v>3</v>
      </c>
      <c r="B35" s="88" t="s">
        <v>56</v>
      </c>
      <c r="C35" s="86">
        <v>190</v>
      </c>
      <c r="D35" s="29" t="s">
        <v>92</v>
      </c>
      <c r="E35" s="27"/>
      <c r="F35" s="27" t="s">
        <v>116</v>
      </c>
      <c r="G35" s="27" t="s">
        <v>121</v>
      </c>
      <c r="H35" s="27" t="s">
        <v>120</v>
      </c>
      <c r="I35" s="87"/>
      <c r="J35" s="82">
        <v>4</v>
      </c>
      <c r="K35" s="27"/>
    </row>
    <row r="36" spans="1:11" x14ac:dyDescent="0.25">
      <c r="A36" s="28">
        <v>4</v>
      </c>
      <c r="B36" s="89" t="s">
        <v>57</v>
      </c>
      <c r="C36" s="86">
        <v>557</v>
      </c>
      <c r="D36" s="48" t="s">
        <v>91</v>
      </c>
      <c r="E36" s="28"/>
      <c r="F36" s="28" t="s">
        <v>116</v>
      </c>
      <c r="G36" s="28" t="s">
        <v>122</v>
      </c>
      <c r="H36" s="28" t="s">
        <v>120</v>
      </c>
      <c r="I36" s="87"/>
      <c r="J36" s="82">
        <v>12</v>
      </c>
      <c r="K36" s="28"/>
    </row>
    <row r="37" spans="1:11" x14ac:dyDescent="0.25">
      <c r="A37" s="27">
        <v>5</v>
      </c>
      <c r="B37" s="88" t="s">
        <v>58</v>
      </c>
      <c r="C37" s="86">
        <v>1142</v>
      </c>
      <c r="D37" s="29" t="s">
        <v>92</v>
      </c>
      <c r="E37" s="27"/>
      <c r="F37" s="27" t="s">
        <v>116</v>
      </c>
      <c r="G37" s="27" t="s">
        <v>121</v>
      </c>
      <c r="H37" s="27" t="s">
        <v>120</v>
      </c>
      <c r="I37" s="87"/>
      <c r="J37" s="82">
        <v>23</v>
      </c>
      <c r="K37" s="27"/>
    </row>
    <row r="38" spans="1:11" x14ac:dyDescent="0.25">
      <c r="A38" s="27">
        <v>6</v>
      </c>
      <c r="B38" s="88" t="s">
        <v>59</v>
      </c>
      <c r="C38" s="86">
        <v>350</v>
      </c>
      <c r="D38" s="29" t="s">
        <v>92</v>
      </c>
      <c r="E38" s="27"/>
      <c r="F38" s="27" t="s">
        <v>116</v>
      </c>
      <c r="G38" s="27" t="s">
        <v>121</v>
      </c>
      <c r="H38" s="27" t="s">
        <v>120</v>
      </c>
      <c r="I38" s="87"/>
      <c r="J38" s="82">
        <f>C38*20%/10</f>
        <v>7</v>
      </c>
      <c r="K38" s="27"/>
    </row>
    <row r="39" spans="1:11" x14ac:dyDescent="0.25">
      <c r="A39" s="27">
        <v>7</v>
      </c>
      <c r="B39" s="88" t="s">
        <v>60</v>
      </c>
      <c r="C39" s="86">
        <v>441</v>
      </c>
      <c r="D39" s="34" t="s">
        <v>92</v>
      </c>
      <c r="E39" s="27"/>
      <c r="F39" s="27" t="s">
        <v>116</v>
      </c>
      <c r="G39" s="27" t="s">
        <v>122</v>
      </c>
      <c r="H39" s="27" t="s">
        <v>120</v>
      </c>
      <c r="I39" s="87"/>
      <c r="J39" s="82">
        <v>9</v>
      </c>
      <c r="K39" s="28"/>
    </row>
    <row r="40" spans="1:11" x14ac:dyDescent="0.25">
      <c r="A40" s="27">
        <v>8</v>
      </c>
      <c r="B40" s="88" t="s">
        <v>97</v>
      </c>
      <c r="C40" s="86">
        <v>213</v>
      </c>
      <c r="D40" s="29" t="s">
        <v>92</v>
      </c>
      <c r="E40" s="27"/>
      <c r="F40" s="27" t="s">
        <v>116</v>
      </c>
      <c r="G40" s="27" t="s">
        <v>121</v>
      </c>
      <c r="H40" s="27" t="s">
        <v>120</v>
      </c>
      <c r="I40" s="87"/>
      <c r="J40" s="82">
        <v>5</v>
      </c>
      <c r="K40" s="27"/>
    </row>
    <row r="41" spans="1:11" x14ac:dyDescent="0.25">
      <c r="A41" s="27">
        <v>9</v>
      </c>
      <c r="B41" s="88" t="s">
        <v>61</v>
      </c>
      <c r="C41" s="86">
        <v>1096</v>
      </c>
      <c r="D41" s="29" t="s">
        <v>92</v>
      </c>
      <c r="E41" s="27"/>
      <c r="F41" s="27" t="s">
        <v>116</v>
      </c>
      <c r="G41" s="27" t="s">
        <v>121</v>
      </c>
      <c r="H41" s="27" t="s">
        <v>120</v>
      </c>
      <c r="I41" s="87"/>
      <c r="J41" s="82">
        <v>22</v>
      </c>
      <c r="K41" s="27"/>
    </row>
    <row r="42" spans="1:11" s="85" customFormat="1" ht="49.5" x14ac:dyDescent="0.25">
      <c r="A42" s="32" t="s">
        <v>103</v>
      </c>
      <c r="B42" s="33" t="s">
        <v>25</v>
      </c>
      <c r="C42" s="103">
        <f>SUM(C43:C48)</f>
        <v>4310</v>
      </c>
      <c r="D42" s="64" t="s">
        <v>93</v>
      </c>
      <c r="E42" s="32"/>
      <c r="F42" s="32"/>
      <c r="H42" s="108" t="s">
        <v>167</v>
      </c>
      <c r="I42" s="83"/>
      <c r="J42" s="84">
        <f>SUM(J43:J48)</f>
        <v>89</v>
      </c>
      <c r="K42" s="32"/>
    </row>
    <row r="43" spans="1:11" ht="18" customHeight="1" x14ac:dyDescent="0.25">
      <c r="A43" s="28">
        <v>1</v>
      </c>
      <c r="B43" s="47" t="s">
        <v>62</v>
      </c>
      <c r="C43" s="80">
        <v>944</v>
      </c>
      <c r="D43" s="48" t="s">
        <v>91</v>
      </c>
      <c r="E43" s="28"/>
      <c r="F43" s="28" t="s">
        <v>116</v>
      </c>
      <c r="G43" s="28" t="s">
        <v>122</v>
      </c>
      <c r="H43" s="28" t="s">
        <v>120</v>
      </c>
      <c r="I43" s="87"/>
      <c r="J43" s="82">
        <v>19</v>
      </c>
      <c r="K43" s="28"/>
    </row>
    <row r="44" spans="1:11" ht="18" customHeight="1" x14ac:dyDescent="0.25">
      <c r="A44" s="28">
        <v>2</v>
      </c>
      <c r="B44" s="47" t="s">
        <v>63</v>
      </c>
      <c r="C44" s="80">
        <v>440</v>
      </c>
      <c r="D44" s="48" t="s">
        <v>91</v>
      </c>
      <c r="E44" s="28"/>
      <c r="F44" s="28" t="s">
        <v>116</v>
      </c>
      <c r="G44" s="28" t="s">
        <v>122</v>
      </c>
      <c r="H44" s="28" t="s">
        <v>120</v>
      </c>
      <c r="I44" s="87"/>
      <c r="J44" s="82">
        <v>9</v>
      </c>
      <c r="K44" s="28"/>
    </row>
    <row r="45" spans="1:11" ht="18" customHeight="1" x14ac:dyDescent="0.25">
      <c r="A45" s="27">
        <v>3</v>
      </c>
      <c r="B45" s="25" t="s">
        <v>64</v>
      </c>
      <c r="C45" s="80">
        <v>788</v>
      </c>
      <c r="D45" s="31" t="s">
        <v>92</v>
      </c>
      <c r="E45" s="27"/>
      <c r="F45" s="27" t="s">
        <v>116</v>
      </c>
      <c r="G45" s="27" t="s">
        <v>121</v>
      </c>
      <c r="H45" s="27" t="s">
        <v>120</v>
      </c>
      <c r="I45" s="87"/>
      <c r="J45" s="82">
        <v>16</v>
      </c>
      <c r="K45" s="27"/>
    </row>
    <row r="46" spans="1:11" ht="18" customHeight="1" x14ac:dyDescent="0.25">
      <c r="A46" s="27">
        <v>4</v>
      </c>
      <c r="B46" s="25" t="s">
        <v>65</v>
      </c>
      <c r="C46" s="80">
        <v>325</v>
      </c>
      <c r="D46" s="31" t="s">
        <v>92</v>
      </c>
      <c r="E46" s="27"/>
      <c r="F46" s="27" t="s">
        <v>116</v>
      </c>
      <c r="G46" s="27" t="s">
        <v>121</v>
      </c>
      <c r="H46" s="27" t="s">
        <v>120</v>
      </c>
      <c r="I46" s="87"/>
      <c r="J46" s="82">
        <v>7</v>
      </c>
      <c r="K46" s="27"/>
    </row>
    <row r="47" spans="1:11" ht="18" customHeight="1" x14ac:dyDescent="0.25">
      <c r="A47" s="27">
        <v>5</v>
      </c>
      <c r="B47" s="25" t="s">
        <v>24</v>
      </c>
      <c r="C47" s="80">
        <v>1151</v>
      </c>
      <c r="D47" s="31" t="s">
        <v>92</v>
      </c>
      <c r="E47" s="27"/>
      <c r="F47" s="27" t="s">
        <v>116</v>
      </c>
      <c r="G47" s="27" t="s">
        <v>121</v>
      </c>
      <c r="H47" s="27" t="s">
        <v>120</v>
      </c>
      <c r="I47" s="87"/>
      <c r="J47" s="82">
        <v>24</v>
      </c>
      <c r="K47" s="27"/>
    </row>
    <row r="48" spans="1:11" ht="18" customHeight="1" x14ac:dyDescent="0.25">
      <c r="A48" s="27">
        <v>6</v>
      </c>
      <c r="B48" s="25" t="s">
        <v>66</v>
      </c>
      <c r="C48" s="80">
        <v>662</v>
      </c>
      <c r="D48" s="31" t="s">
        <v>92</v>
      </c>
      <c r="E48" s="27"/>
      <c r="F48" s="27" t="s">
        <v>116</v>
      </c>
      <c r="G48" s="27" t="s">
        <v>121</v>
      </c>
      <c r="H48" s="27" t="s">
        <v>120</v>
      </c>
      <c r="I48" s="87"/>
      <c r="J48" s="82">
        <v>14</v>
      </c>
      <c r="K48" s="27"/>
    </row>
    <row r="49" spans="1:11" s="85" customFormat="1" ht="49.5" x14ac:dyDescent="0.25">
      <c r="A49" s="32" t="s">
        <v>104</v>
      </c>
      <c r="B49" s="33" t="s">
        <v>26</v>
      </c>
      <c r="C49" s="106">
        <f>SUM(C50:C55)</f>
        <v>2927</v>
      </c>
      <c r="D49" s="64" t="s">
        <v>93</v>
      </c>
      <c r="E49" s="32"/>
      <c r="F49" s="32"/>
      <c r="H49" s="108" t="s">
        <v>167</v>
      </c>
      <c r="I49" s="83"/>
      <c r="J49" s="84">
        <f>SUM(J50:J55)</f>
        <v>61</v>
      </c>
      <c r="K49" s="32"/>
    </row>
    <row r="50" spans="1:11" s="91" customFormat="1" x14ac:dyDescent="0.25">
      <c r="A50" s="40">
        <v>1</v>
      </c>
      <c r="B50" s="25" t="s">
        <v>65</v>
      </c>
      <c r="C50" s="86">
        <v>380</v>
      </c>
      <c r="D50" s="39" t="s">
        <v>92</v>
      </c>
      <c r="E50" s="40"/>
      <c r="F50" s="27" t="s">
        <v>116</v>
      </c>
      <c r="G50" s="27" t="s">
        <v>121</v>
      </c>
      <c r="H50" s="27" t="s">
        <v>120</v>
      </c>
      <c r="I50" s="90"/>
      <c r="J50" s="82">
        <v>8</v>
      </c>
      <c r="K50" s="40"/>
    </row>
    <row r="51" spans="1:11" s="91" customFormat="1" x14ac:dyDescent="0.25">
      <c r="A51" s="40">
        <v>2</v>
      </c>
      <c r="B51" s="25" t="s">
        <v>67</v>
      </c>
      <c r="C51" s="86">
        <v>247</v>
      </c>
      <c r="D51" s="39" t="s">
        <v>92</v>
      </c>
      <c r="E51" s="40"/>
      <c r="F51" s="27" t="s">
        <v>116</v>
      </c>
      <c r="G51" s="27" t="s">
        <v>121</v>
      </c>
      <c r="H51" s="27" t="s">
        <v>120</v>
      </c>
      <c r="I51" s="90"/>
      <c r="J51" s="82">
        <v>5</v>
      </c>
      <c r="K51" s="40"/>
    </row>
    <row r="52" spans="1:11" s="91" customFormat="1" x14ac:dyDescent="0.25">
      <c r="A52" s="32">
        <v>3</v>
      </c>
      <c r="B52" s="47" t="s">
        <v>18</v>
      </c>
      <c r="C52" s="86">
        <v>330</v>
      </c>
      <c r="D52" s="49" t="s">
        <v>91</v>
      </c>
      <c r="E52" s="32"/>
      <c r="F52" s="28" t="s">
        <v>116</v>
      </c>
      <c r="G52" s="28" t="s">
        <v>122</v>
      </c>
      <c r="H52" s="28" t="s">
        <v>120</v>
      </c>
      <c r="I52" s="90"/>
      <c r="J52" s="82">
        <v>7</v>
      </c>
      <c r="K52" s="32"/>
    </row>
    <row r="53" spans="1:11" s="91" customFormat="1" x14ac:dyDescent="0.25">
      <c r="A53" s="40">
        <v>4</v>
      </c>
      <c r="B53" s="25" t="s">
        <v>68</v>
      </c>
      <c r="C53" s="86">
        <v>861</v>
      </c>
      <c r="D53" s="39" t="s">
        <v>92</v>
      </c>
      <c r="E53" s="40"/>
      <c r="F53" s="27" t="s">
        <v>116</v>
      </c>
      <c r="G53" s="27" t="s">
        <v>121</v>
      </c>
      <c r="H53" s="27" t="s">
        <v>120</v>
      </c>
      <c r="I53" s="90"/>
      <c r="J53" s="82">
        <v>18</v>
      </c>
      <c r="K53" s="40"/>
    </row>
    <row r="54" spans="1:11" s="91" customFormat="1" x14ac:dyDescent="0.25">
      <c r="A54" s="40">
        <v>5</v>
      </c>
      <c r="B54" s="25" t="s">
        <v>69</v>
      </c>
      <c r="C54" s="86">
        <v>597</v>
      </c>
      <c r="D54" s="39" t="s">
        <v>92</v>
      </c>
      <c r="E54" s="40"/>
      <c r="F54" s="27" t="s">
        <v>116</v>
      </c>
      <c r="G54" s="27" t="s">
        <v>121</v>
      </c>
      <c r="H54" s="27" t="s">
        <v>120</v>
      </c>
      <c r="I54" s="90"/>
      <c r="J54" s="82">
        <v>12</v>
      </c>
      <c r="K54" s="40"/>
    </row>
    <row r="55" spans="1:11" s="91" customFormat="1" x14ac:dyDescent="0.25">
      <c r="A55" s="40">
        <v>6</v>
      </c>
      <c r="B55" s="25" t="s">
        <v>23</v>
      </c>
      <c r="C55" s="86">
        <v>512</v>
      </c>
      <c r="D55" s="39" t="s">
        <v>92</v>
      </c>
      <c r="E55" s="40"/>
      <c r="F55" s="27" t="s">
        <v>116</v>
      </c>
      <c r="G55" s="27" t="s">
        <v>121</v>
      </c>
      <c r="H55" s="27" t="s">
        <v>120</v>
      </c>
      <c r="I55" s="90"/>
      <c r="J55" s="82">
        <v>11</v>
      </c>
      <c r="K55" s="40"/>
    </row>
    <row r="56" spans="1:11" s="85" customFormat="1" ht="49.5" x14ac:dyDescent="0.25">
      <c r="A56" s="32" t="s">
        <v>105</v>
      </c>
      <c r="B56" s="33" t="s">
        <v>27</v>
      </c>
      <c r="C56" s="106">
        <f>SUM(C57:C61)</f>
        <v>2791</v>
      </c>
      <c r="D56" s="45" t="s">
        <v>93</v>
      </c>
      <c r="E56" s="32"/>
      <c r="F56" s="32"/>
      <c r="H56" s="108" t="s">
        <v>164</v>
      </c>
      <c r="I56" s="83"/>
      <c r="J56" s="84">
        <f>SUM(J57:J61)</f>
        <v>59</v>
      </c>
      <c r="K56" s="32"/>
    </row>
    <row r="57" spans="1:11" s="91" customFormat="1" x14ac:dyDescent="0.25">
      <c r="A57" s="40">
        <v>1</v>
      </c>
      <c r="B57" s="88" t="s">
        <v>70</v>
      </c>
      <c r="C57" s="86">
        <v>859</v>
      </c>
      <c r="D57" s="39" t="s">
        <v>92</v>
      </c>
      <c r="E57" s="40"/>
      <c r="F57" s="27" t="s">
        <v>116</v>
      </c>
      <c r="G57" s="27" t="s">
        <v>121</v>
      </c>
      <c r="H57" s="27" t="s">
        <v>120</v>
      </c>
      <c r="I57" s="90"/>
      <c r="J57" s="82">
        <v>18</v>
      </c>
      <c r="K57" s="40"/>
    </row>
    <row r="58" spans="1:11" s="91" customFormat="1" x14ac:dyDescent="0.25">
      <c r="A58" s="40">
        <v>2</v>
      </c>
      <c r="B58" s="88" t="s">
        <v>71</v>
      </c>
      <c r="C58" s="86">
        <v>511</v>
      </c>
      <c r="D58" s="39" t="s">
        <v>92</v>
      </c>
      <c r="E58" s="40"/>
      <c r="F58" s="27" t="s">
        <v>116</v>
      </c>
      <c r="G58" s="27" t="s">
        <v>121</v>
      </c>
      <c r="H58" s="27" t="s">
        <v>120</v>
      </c>
      <c r="I58" s="90"/>
      <c r="J58" s="82">
        <v>11</v>
      </c>
      <c r="K58" s="40"/>
    </row>
    <row r="59" spans="1:11" s="91" customFormat="1" x14ac:dyDescent="0.25">
      <c r="A59" s="40">
        <v>3</v>
      </c>
      <c r="B59" s="88" t="s">
        <v>72</v>
      </c>
      <c r="C59" s="86">
        <v>460</v>
      </c>
      <c r="D59" s="39" t="s">
        <v>92</v>
      </c>
      <c r="E59" s="40"/>
      <c r="F59" s="27" t="s">
        <v>116</v>
      </c>
      <c r="G59" s="27" t="s">
        <v>121</v>
      </c>
      <c r="H59" s="27" t="s">
        <v>120</v>
      </c>
      <c r="I59" s="90"/>
      <c r="J59" s="82">
        <v>10</v>
      </c>
      <c r="K59" s="40"/>
    </row>
    <row r="60" spans="1:11" s="91" customFormat="1" x14ac:dyDescent="0.25">
      <c r="A60" s="40">
        <v>4</v>
      </c>
      <c r="B60" s="88" t="s">
        <v>73</v>
      </c>
      <c r="C60" s="86">
        <v>513</v>
      </c>
      <c r="D60" s="39" t="s">
        <v>92</v>
      </c>
      <c r="E60" s="40"/>
      <c r="F60" s="27" t="s">
        <v>116</v>
      </c>
      <c r="G60" s="27" t="s">
        <v>121</v>
      </c>
      <c r="H60" s="27" t="s">
        <v>120</v>
      </c>
      <c r="I60" s="90"/>
      <c r="J60" s="82">
        <v>11</v>
      </c>
      <c r="K60" s="40"/>
    </row>
    <row r="61" spans="1:11" s="91" customFormat="1" x14ac:dyDescent="0.25">
      <c r="A61" s="40">
        <v>5</v>
      </c>
      <c r="B61" s="88" t="s">
        <v>74</v>
      </c>
      <c r="C61" s="86">
        <v>448</v>
      </c>
      <c r="D61" s="39" t="s">
        <v>92</v>
      </c>
      <c r="E61" s="40"/>
      <c r="F61" s="27" t="s">
        <v>116</v>
      </c>
      <c r="G61" s="27" t="s">
        <v>121</v>
      </c>
      <c r="H61" s="27" t="s">
        <v>120</v>
      </c>
      <c r="I61" s="90"/>
      <c r="J61" s="82">
        <v>9</v>
      </c>
      <c r="K61" s="40"/>
    </row>
    <row r="62" spans="1:11" s="85" customFormat="1" ht="49.5" x14ac:dyDescent="0.25">
      <c r="A62" s="32" t="s">
        <v>106</v>
      </c>
      <c r="B62" s="33" t="s">
        <v>28</v>
      </c>
      <c r="C62" s="106">
        <f>SUM(C63:C67)</f>
        <v>2175</v>
      </c>
      <c r="D62" s="45" t="s">
        <v>93</v>
      </c>
      <c r="E62" s="32"/>
      <c r="F62" s="32"/>
      <c r="H62" s="108" t="s">
        <v>168</v>
      </c>
      <c r="I62" s="83"/>
      <c r="J62" s="84">
        <f>SUM(J63:J67)</f>
        <v>45</v>
      </c>
      <c r="K62" s="32"/>
    </row>
    <row r="63" spans="1:11" s="91" customFormat="1" x14ac:dyDescent="0.25">
      <c r="A63" s="40">
        <v>1</v>
      </c>
      <c r="B63" s="25" t="s">
        <v>75</v>
      </c>
      <c r="C63" s="86">
        <v>359</v>
      </c>
      <c r="D63" s="39" t="s">
        <v>92</v>
      </c>
      <c r="E63" s="40"/>
      <c r="F63" s="27" t="s">
        <v>116</v>
      </c>
      <c r="G63" s="27" t="s">
        <v>121</v>
      </c>
      <c r="H63" s="27" t="s">
        <v>120</v>
      </c>
      <c r="I63" s="90"/>
      <c r="J63" s="82">
        <v>8</v>
      </c>
      <c r="K63" s="40"/>
    </row>
    <row r="64" spans="1:11" s="91" customFormat="1" x14ac:dyDescent="0.25">
      <c r="A64" s="40">
        <v>2</v>
      </c>
      <c r="B64" s="25" t="s">
        <v>76</v>
      </c>
      <c r="C64" s="86">
        <v>490</v>
      </c>
      <c r="D64" s="39" t="s">
        <v>92</v>
      </c>
      <c r="E64" s="40"/>
      <c r="F64" s="27" t="s">
        <v>116</v>
      </c>
      <c r="G64" s="27" t="s">
        <v>121</v>
      </c>
      <c r="H64" s="27" t="s">
        <v>120</v>
      </c>
      <c r="I64" s="90"/>
      <c r="J64" s="82">
        <v>10</v>
      </c>
      <c r="K64" s="40"/>
    </row>
    <row r="65" spans="1:11" s="91" customFormat="1" x14ac:dyDescent="0.25">
      <c r="A65" s="40">
        <v>3</v>
      </c>
      <c r="B65" s="25" t="s">
        <v>77</v>
      </c>
      <c r="C65" s="86">
        <f>392+45</f>
        <v>437</v>
      </c>
      <c r="D65" s="39" t="s">
        <v>92</v>
      </c>
      <c r="E65" s="40"/>
      <c r="F65" s="27" t="s">
        <v>116</v>
      </c>
      <c r="G65" s="27" t="s">
        <v>121</v>
      </c>
      <c r="H65" s="27" t="s">
        <v>120</v>
      </c>
      <c r="I65" s="90"/>
      <c r="J65" s="82">
        <v>9</v>
      </c>
      <c r="K65" s="40"/>
    </row>
    <row r="66" spans="1:11" x14ac:dyDescent="0.25">
      <c r="A66" s="27">
        <v>4</v>
      </c>
      <c r="B66" s="25" t="s">
        <v>78</v>
      </c>
      <c r="C66" s="86">
        <v>489</v>
      </c>
      <c r="D66" s="31" t="s">
        <v>92</v>
      </c>
      <c r="E66" s="27"/>
      <c r="F66" s="27" t="s">
        <v>116</v>
      </c>
      <c r="G66" s="27" t="s">
        <v>121</v>
      </c>
      <c r="H66" s="27" t="s">
        <v>120</v>
      </c>
      <c r="I66" s="87"/>
      <c r="J66" s="82">
        <v>10</v>
      </c>
      <c r="K66" s="27"/>
    </row>
    <row r="67" spans="1:11" x14ac:dyDescent="0.25">
      <c r="A67" s="27">
        <v>5</v>
      </c>
      <c r="B67" s="25" t="s">
        <v>79</v>
      </c>
      <c r="C67" s="86">
        <v>400</v>
      </c>
      <c r="D67" s="31" t="s">
        <v>92</v>
      </c>
      <c r="E67" s="27"/>
      <c r="F67" s="27" t="s">
        <v>116</v>
      </c>
      <c r="G67" s="27" t="s">
        <v>121</v>
      </c>
      <c r="H67" s="27" t="s">
        <v>120</v>
      </c>
      <c r="I67" s="87"/>
      <c r="J67" s="82">
        <f>C67*20%/10</f>
        <v>8</v>
      </c>
      <c r="K67" s="27"/>
    </row>
    <row r="68" spans="1:11" s="85" customFormat="1" ht="49.5" x14ac:dyDescent="0.25">
      <c r="A68" s="32" t="s">
        <v>107</v>
      </c>
      <c r="B68" s="33" t="s">
        <v>29</v>
      </c>
      <c r="C68" s="106">
        <f>SUM(C69:C74)</f>
        <v>3231</v>
      </c>
      <c r="D68" s="45" t="s">
        <v>93</v>
      </c>
      <c r="E68" s="32"/>
      <c r="F68" s="32"/>
      <c r="H68" s="108" t="s">
        <v>169</v>
      </c>
      <c r="I68" s="81">
        <f>SUM(I69:I74)</f>
        <v>231</v>
      </c>
      <c r="J68" s="84">
        <f>SUM(J71:J74)+J69</f>
        <v>63</v>
      </c>
      <c r="K68" s="32"/>
    </row>
    <row r="69" spans="1:11" x14ac:dyDescent="0.25">
      <c r="A69" s="27">
        <v>1</v>
      </c>
      <c r="B69" s="88" t="s">
        <v>134</v>
      </c>
      <c r="C69" s="86">
        <v>254</v>
      </c>
      <c r="D69" s="31" t="s">
        <v>92</v>
      </c>
      <c r="E69" s="27"/>
      <c r="F69" s="27" t="s">
        <v>116</v>
      </c>
      <c r="G69" s="27" t="s">
        <v>121</v>
      </c>
      <c r="H69" s="27" t="s">
        <v>120</v>
      </c>
      <c r="I69" s="87"/>
      <c r="J69" s="82">
        <v>6</v>
      </c>
      <c r="K69" s="27"/>
    </row>
    <row r="70" spans="1:11" s="98" customFormat="1" ht="66" x14ac:dyDescent="0.25">
      <c r="A70" s="28">
        <v>2</v>
      </c>
      <c r="B70" s="89" t="s">
        <v>80</v>
      </c>
      <c r="C70" s="107">
        <v>231</v>
      </c>
      <c r="D70" s="109" t="s">
        <v>95</v>
      </c>
      <c r="E70" s="28" t="s">
        <v>115</v>
      </c>
      <c r="F70" s="28" t="s">
        <v>116</v>
      </c>
      <c r="G70" s="41" t="s">
        <v>124</v>
      </c>
      <c r="H70" s="108" t="s">
        <v>170</v>
      </c>
      <c r="I70" s="110">
        <f>C70*2/2</f>
        <v>231</v>
      </c>
      <c r="J70" s="111">
        <v>47</v>
      </c>
      <c r="K70" s="41" t="s">
        <v>133</v>
      </c>
    </row>
    <row r="71" spans="1:11" x14ac:dyDescent="0.25">
      <c r="A71" s="27">
        <v>3</v>
      </c>
      <c r="B71" s="88" t="s">
        <v>81</v>
      </c>
      <c r="C71" s="86">
        <v>854</v>
      </c>
      <c r="D71" s="31" t="s">
        <v>92</v>
      </c>
      <c r="E71" s="27"/>
      <c r="F71" s="27" t="s">
        <v>116</v>
      </c>
      <c r="G71" s="27" t="s">
        <v>121</v>
      </c>
      <c r="H71" s="27" t="s">
        <v>120</v>
      </c>
      <c r="I71" s="87"/>
      <c r="J71" s="82">
        <v>18</v>
      </c>
      <c r="K71" s="27"/>
    </row>
    <row r="72" spans="1:11" x14ac:dyDescent="0.25">
      <c r="A72" s="27">
        <v>4</v>
      </c>
      <c r="B72" s="88" t="s">
        <v>82</v>
      </c>
      <c r="C72" s="86">
        <v>580</v>
      </c>
      <c r="D72" s="31" t="s">
        <v>92</v>
      </c>
      <c r="E72" s="27"/>
      <c r="F72" s="27" t="s">
        <v>116</v>
      </c>
      <c r="G72" s="27" t="s">
        <v>121</v>
      </c>
      <c r="H72" s="27" t="s">
        <v>120</v>
      </c>
      <c r="I72" s="87"/>
      <c r="J72" s="82">
        <v>12</v>
      </c>
      <c r="K72" s="27"/>
    </row>
    <row r="73" spans="1:11" x14ac:dyDescent="0.25">
      <c r="A73" s="27">
        <v>5</v>
      </c>
      <c r="B73" s="88" t="s">
        <v>83</v>
      </c>
      <c r="C73" s="86">
        <v>550</v>
      </c>
      <c r="D73" s="31" t="s">
        <v>92</v>
      </c>
      <c r="E73" s="27"/>
      <c r="F73" s="27" t="s">
        <v>116</v>
      </c>
      <c r="G73" s="27" t="s">
        <v>121</v>
      </c>
      <c r="H73" s="27" t="s">
        <v>120</v>
      </c>
      <c r="I73" s="87"/>
      <c r="J73" s="82">
        <v>11</v>
      </c>
      <c r="K73" s="27"/>
    </row>
    <row r="74" spans="1:11" x14ac:dyDescent="0.25">
      <c r="A74" s="27">
        <v>6</v>
      </c>
      <c r="B74" s="88" t="s">
        <v>84</v>
      </c>
      <c r="C74" s="86">
        <v>762</v>
      </c>
      <c r="D74" s="31" t="s">
        <v>92</v>
      </c>
      <c r="E74" s="27"/>
      <c r="F74" s="27" t="s">
        <v>116</v>
      </c>
      <c r="G74" s="27" t="s">
        <v>121</v>
      </c>
      <c r="H74" s="27" t="s">
        <v>120</v>
      </c>
      <c r="I74" s="87"/>
      <c r="J74" s="82">
        <v>16</v>
      </c>
      <c r="K74" s="27"/>
    </row>
    <row r="75" spans="1:11" s="85" customFormat="1" ht="49.5" x14ac:dyDescent="0.25">
      <c r="A75" s="32" t="s">
        <v>108</v>
      </c>
      <c r="B75" s="33" t="s">
        <v>30</v>
      </c>
      <c r="C75" s="103">
        <f>SUM(C76:C83)</f>
        <v>3518</v>
      </c>
      <c r="D75" s="45" t="s">
        <v>94</v>
      </c>
      <c r="E75" s="32"/>
      <c r="F75" s="32"/>
      <c r="G75" s="32"/>
      <c r="H75" s="108" t="s">
        <v>171</v>
      </c>
      <c r="I75" s="81">
        <f>SUM(I76:I83)</f>
        <v>438</v>
      </c>
      <c r="J75" s="92">
        <f>SUM(J76:J82)</f>
        <v>65</v>
      </c>
      <c r="K75" s="32"/>
    </row>
    <row r="76" spans="1:11" ht="18" customHeight="1" x14ac:dyDescent="0.25">
      <c r="A76" s="27">
        <v>1</v>
      </c>
      <c r="B76" s="34" t="s">
        <v>36</v>
      </c>
      <c r="C76" s="80">
        <v>281</v>
      </c>
      <c r="D76" s="29" t="s">
        <v>92</v>
      </c>
      <c r="E76" s="27"/>
      <c r="F76" s="27" t="s">
        <v>116</v>
      </c>
      <c r="G76" s="27" t="s">
        <v>121</v>
      </c>
      <c r="H76" s="27" t="s">
        <v>120</v>
      </c>
      <c r="I76" s="87"/>
      <c r="J76" s="82">
        <v>6</v>
      </c>
      <c r="K76" s="27"/>
    </row>
    <row r="77" spans="1:11" ht="18" customHeight="1" x14ac:dyDescent="0.25">
      <c r="A77" s="28">
        <v>2</v>
      </c>
      <c r="B77" s="37" t="s">
        <v>37</v>
      </c>
      <c r="C77" s="80">
        <v>760</v>
      </c>
      <c r="D77" s="48" t="s">
        <v>91</v>
      </c>
      <c r="E77" s="28"/>
      <c r="F77" s="28" t="s">
        <v>116</v>
      </c>
      <c r="G77" s="28" t="s">
        <v>121</v>
      </c>
      <c r="H77" s="28" t="s">
        <v>120</v>
      </c>
      <c r="I77" s="87"/>
      <c r="J77" s="82">
        <v>16</v>
      </c>
      <c r="K77" s="28"/>
    </row>
    <row r="78" spans="1:11" ht="18" customHeight="1" x14ac:dyDescent="0.25">
      <c r="A78" s="28">
        <v>3</v>
      </c>
      <c r="B78" s="37" t="s">
        <v>38</v>
      </c>
      <c r="C78" s="80">
        <v>479</v>
      </c>
      <c r="D78" s="48" t="s">
        <v>91</v>
      </c>
      <c r="E78" s="28"/>
      <c r="F78" s="28" t="s">
        <v>116</v>
      </c>
      <c r="G78" s="28" t="s">
        <v>121</v>
      </c>
      <c r="H78" s="28" t="s">
        <v>120</v>
      </c>
      <c r="I78" s="87"/>
      <c r="J78" s="82">
        <v>10</v>
      </c>
      <c r="K78" s="28"/>
    </row>
    <row r="79" spans="1:11" ht="18" customHeight="1" x14ac:dyDescent="0.25">
      <c r="A79" s="27">
        <v>4</v>
      </c>
      <c r="B79" s="34" t="s">
        <v>39</v>
      </c>
      <c r="C79" s="80">
        <v>625</v>
      </c>
      <c r="D79" s="29" t="s">
        <v>92</v>
      </c>
      <c r="E79" s="27"/>
      <c r="F79" s="27" t="s">
        <v>116</v>
      </c>
      <c r="G79" s="27" t="s">
        <v>121</v>
      </c>
      <c r="H79" s="27" t="s">
        <v>120</v>
      </c>
      <c r="I79" s="87"/>
      <c r="J79" s="82">
        <v>13</v>
      </c>
      <c r="K79" s="27"/>
    </row>
    <row r="80" spans="1:11" ht="18" customHeight="1" x14ac:dyDescent="0.25">
      <c r="A80" s="27">
        <v>5</v>
      </c>
      <c r="B80" s="34" t="s">
        <v>40</v>
      </c>
      <c r="C80" s="80">
        <v>244</v>
      </c>
      <c r="D80" s="29" t="s">
        <v>92</v>
      </c>
      <c r="E80" s="27"/>
      <c r="F80" s="27" t="s">
        <v>116</v>
      </c>
      <c r="G80" s="27" t="s">
        <v>121</v>
      </c>
      <c r="H80" s="27" t="s">
        <v>120</v>
      </c>
      <c r="I80" s="87"/>
      <c r="J80" s="82">
        <v>5</v>
      </c>
      <c r="K80" s="27"/>
    </row>
    <row r="81" spans="1:11" ht="18" customHeight="1" x14ac:dyDescent="0.25">
      <c r="A81" s="27">
        <v>6</v>
      </c>
      <c r="B81" s="34" t="s">
        <v>41</v>
      </c>
      <c r="C81" s="80">
        <v>360</v>
      </c>
      <c r="D81" s="29" t="s">
        <v>92</v>
      </c>
      <c r="E81" s="27"/>
      <c r="F81" s="27" t="s">
        <v>116</v>
      </c>
      <c r="G81" s="27" t="s">
        <v>121</v>
      </c>
      <c r="H81" s="27" t="s">
        <v>120</v>
      </c>
      <c r="I81" s="87"/>
      <c r="J81" s="82">
        <v>8</v>
      </c>
      <c r="K81" s="27"/>
    </row>
    <row r="82" spans="1:11" ht="18" customHeight="1" x14ac:dyDescent="0.25">
      <c r="A82" s="27">
        <v>7</v>
      </c>
      <c r="B82" s="34" t="s">
        <v>85</v>
      </c>
      <c r="C82" s="80">
        <v>331</v>
      </c>
      <c r="D82" s="29" t="s">
        <v>92</v>
      </c>
      <c r="E82" s="27"/>
      <c r="F82" s="27" t="s">
        <v>116</v>
      </c>
      <c r="G82" s="27" t="s">
        <v>121</v>
      </c>
      <c r="H82" s="27" t="s">
        <v>120</v>
      </c>
      <c r="I82" s="87"/>
      <c r="J82" s="82">
        <v>7</v>
      </c>
      <c r="K82" s="27"/>
    </row>
    <row r="83" spans="1:11" ht="66" x14ac:dyDescent="0.25">
      <c r="A83" s="32">
        <v>8</v>
      </c>
      <c r="B83" s="45" t="s">
        <v>86</v>
      </c>
      <c r="C83" s="80">
        <v>438</v>
      </c>
      <c r="D83" s="44" t="s">
        <v>95</v>
      </c>
      <c r="E83" s="32" t="s">
        <v>115</v>
      </c>
      <c r="F83" s="32" t="s">
        <v>116</v>
      </c>
      <c r="G83" s="56" t="s">
        <v>124</v>
      </c>
      <c r="H83" s="108" t="s">
        <v>172</v>
      </c>
      <c r="I83" s="93">
        <f>C83*2/2</f>
        <v>438</v>
      </c>
      <c r="J83" s="94">
        <f>C83*2/10</f>
        <v>87.6</v>
      </c>
      <c r="K83" s="41" t="s">
        <v>133</v>
      </c>
    </row>
    <row r="84" spans="1:11" s="85" customFormat="1" ht="49.5" x14ac:dyDescent="0.25">
      <c r="A84" s="32" t="s">
        <v>109</v>
      </c>
      <c r="B84" s="33" t="s">
        <v>31</v>
      </c>
      <c r="C84" s="103">
        <f>SUM(C85:C93)</f>
        <v>3635</v>
      </c>
      <c r="D84" s="45" t="s">
        <v>96</v>
      </c>
      <c r="E84" s="32"/>
      <c r="F84" s="32"/>
      <c r="G84" s="32"/>
      <c r="H84" s="108" t="s">
        <v>168</v>
      </c>
      <c r="I84" s="83"/>
      <c r="J84" s="84">
        <f>SUM(J85:J93)</f>
        <v>76</v>
      </c>
      <c r="K84" s="32"/>
    </row>
    <row r="85" spans="1:11" x14ac:dyDescent="0.25">
      <c r="A85" s="27">
        <v>1</v>
      </c>
      <c r="B85" s="25" t="s">
        <v>47</v>
      </c>
      <c r="C85" s="80">
        <v>465</v>
      </c>
      <c r="D85" s="29" t="s">
        <v>92</v>
      </c>
      <c r="E85" s="27"/>
      <c r="F85" s="27" t="s">
        <v>116</v>
      </c>
      <c r="G85" s="27" t="s">
        <v>121</v>
      </c>
      <c r="H85" s="27" t="s">
        <v>120</v>
      </c>
      <c r="I85" s="87"/>
      <c r="J85" s="82">
        <v>10</v>
      </c>
      <c r="K85" s="27"/>
    </row>
    <row r="86" spans="1:11" x14ac:dyDescent="0.25">
      <c r="A86" s="27">
        <v>2</v>
      </c>
      <c r="B86" s="25" t="s">
        <v>87</v>
      </c>
      <c r="C86" s="80">
        <v>195</v>
      </c>
      <c r="D86" s="29" t="s">
        <v>92</v>
      </c>
      <c r="E86" s="27"/>
      <c r="F86" s="27" t="s">
        <v>116</v>
      </c>
      <c r="G86" s="27" t="s">
        <v>121</v>
      </c>
      <c r="H86" s="27" t="s">
        <v>120</v>
      </c>
      <c r="I86" s="87"/>
      <c r="J86" s="82">
        <v>4</v>
      </c>
      <c r="K86" s="27"/>
    </row>
    <row r="87" spans="1:11" x14ac:dyDescent="0.25">
      <c r="A87" s="27">
        <v>3</v>
      </c>
      <c r="B87" s="25" t="s">
        <v>28</v>
      </c>
      <c r="C87" s="80">
        <v>360</v>
      </c>
      <c r="D87" s="29" t="s">
        <v>92</v>
      </c>
      <c r="E87" s="27"/>
      <c r="F87" s="27" t="s">
        <v>116</v>
      </c>
      <c r="G87" s="27" t="s">
        <v>121</v>
      </c>
      <c r="H87" s="27" t="s">
        <v>120</v>
      </c>
      <c r="I87" s="87"/>
      <c r="J87" s="82">
        <v>8</v>
      </c>
      <c r="K87" s="27"/>
    </row>
    <row r="88" spans="1:11" x14ac:dyDescent="0.25">
      <c r="A88" s="27">
        <v>4</v>
      </c>
      <c r="B88" s="25" t="s">
        <v>24</v>
      </c>
      <c r="C88" s="80">
        <v>889</v>
      </c>
      <c r="D88" s="29" t="s">
        <v>92</v>
      </c>
      <c r="E88" s="27"/>
      <c r="F88" s="27" t="s">
        <v>116</v>
      </c>
      <c r="G88" s="27" t="s">
        <v>121</v>
      </c>
      <c r="H88" s="27" t="s">
        <v>120</v>
      </c>
      <c r="I88" s="87"/>
      <c r="J88" s="82">
        <v>18</v>
      </c>
      <c r="K88" s="27"/>
    </row>
    <row r="89" spans="1:11" x14ac:dyDescent="0.25">
      <c r="A89" s="27">
        <v>5</v>
      </c>
      <c r="B89" s="25" t="s">
        <v>88</v>
      </c>
      <c r="C89" s="80">
        <f>109+9+176</f>
        <v>294</v>
      </c>
      <c r="D89" s="29" t="s">
        <v>92</v>
      </c>
      <c r="E89" s="27"/>
      <c r="F89" s="27" t="s">
        <v>116</v>
      </c>
      <c r="G89" s="27" t="s">
        <v>121</v>
      </c>
      <c r="H89" s="27" t="s">
        <v>120</v>
      </c>
      <c r="I89" s="87"/>
      <c r="J89" s="82">
        <v>6</v>
      </c>
      <c r="K89" s="27"/>
    </row>
    <row r="90" spans="1:11" x14ac:dyDescent="0.25">
      <c r="A90" s="27">
        <v>6</v>
      </c>
      <c r="B90" s="25" t="s">
        <v>89</v>
      </c>
      <c r="C90" s="80">
        <v>192</v>
      </c>
      <c r="D90" s="29" t="s">
        <v>92</v>
      </c>
      <c r="E90" s="27"/>
      <c r="F90" s="27" t="s">
        <v>116</v>
      </c>
      <c r="G90" s="27" t="s">
        <v>121</v>
      </c>
      <c r="H90" s="27" t="s">
        <v>120</v>
      </c>
      <c r="I90" s="87"/>
      <c r="J90" s="82">
        <v>4</v>
      </c>
      <c r="K90" s="27"/>
    </row>
    <row r="91" spans="1:11" x14ac:dyDescent="0.25">
      <c r="A91" s="27">
        <v>7</v>
      </c>
      <c r="B91" s="25" t="s">
        <v>90</v>
      </c>
      <c r="C91" s="80">
        <f>343+86+179</f>
        <v>608</v>
      </c>
      <c r="D91" s="29" t="s">
        <v>92</v>
      </c>
      <c r="E91" s="27"/>
      <c r="F91" s="27" t="s">
        <v>116</v>
      </c>
      <c r="G91" s="27" t="s">
        <v>121</v>
      </c>
      <c r="H91" s="27" t="s">
        <v>120</v>
      </c>
      <c r="I91" s="87"/>
      <c r="J91" s="82">
        <v>13</v>
      </c>
      <c r="K91" s="27"/>
    </row>
    <row r="92" spans="1:11" x14ac:dyDescent="0.25">
      <c r="A92" s="28">
        <v>8</v>
      </c>
      <c r="B92" s="47" t="s">
        <v>48</v>
      </c>
      <c r="C92" s="80">
        <v>286</v>
      </c>
      <c r="D92" s="48" t="s">
        <v>91</v>
      </c>
      <c r="E92" s="28"/>
      <c r="F92" s="28" t="s">
        <v>116</v>
      </c>
      <c r="G92" s="28" t="s">
        <v>121</v>
      </c>
      <c r="H92" s="28" t="s">
        <v>120</v>
      </c>
      <c r="I92" s="87"/>
      <c r="J92" s="82">
        <v>6</v>
      </c>
      <c r="K92" s="27"/>
    </row>
    <row r="93" spans="1:11" x14ac:dyDescent="0.25">
      <c r="A93" s="27">
        <v>9</v>
      </c>
      <c r="B93" s="25" t="s">
        <v>23</v>
      </c>
      <c r="C93" s="80">
        <v>346</v>
      </c>
      <c r="D93" s="29" t="s">
        <v>92</v>
      </c>
      <c r="E93" s="27"/>
      <c r="F93" s="27" t="s">
        <v>116</v>
      </c>
      <c r="G93" s="27" t="s">
        <v>121</v>
      </c>
      <c r="H93" s="27" t="s">
        <v>120</v>
      </c>
      <c r="I93" s="87"/>
      <c r="J93" s="82">
        <v>7</v>
      </c>
      <c r="K93" s="27"/>
    </row>
    <row r="94" spans="1:11" s="98" customFormat="1" x14ac:dyDescent="0.25">
      <c r="A94" s="28"/>
      <c r="B94" s="95" t="s">
        <v>137</v>
      </c>
      <c r="C94" s="104"/>
      <c r="D94" s="95"/>
      <c r="E94" s="95"/>
      <c r="F94" s="95"/>
      <c r="G94" s="95"/>
      <c r="H94" s="95"/>
      <c r="I94" s="96">
        <f>I84+I75+I68+I62+I56+I49+I42+I32+I25+I19+I11+I6</f>
        <v>669</v>
      </c>
      <c r="J94" s="97">
        <f>J84+J75+J68+J62+J56+J49+J42+J32+J25+J19+J11+J6</f>
        <v>779</v>
      </c>
      <c r="K94" s="95"/>
    </row>
    <row r="96" spans="1:11" x14ac:dyDescent="0.25">
      <c r="B96" s="99" t="s">
        <v>159</v>
      </c>
      <c r="C96" s="105"/>
      <c r="D96" s="100"/>
      <c r="E96" s="98"/>
      <c r="I96" s="100">
        <f>I94*3</f>
        <v>2007</v>
      </c>
    </row>
    <row r="97" spans="2:9" x14ac:dyDescent="0.25">
      <c r="B97" s="101" t="s">
        <v>163</v>
      </c>
      <c r="C97" s="105"/>
      <c r="D97" s="98"/>
      <c r="E97" s="98"/>
      <c r="I97" s="102">
        <f>(J94*2)+(J83*3)+(J70*3)</f>
        <v>1961.8</v>
      </c>
    </row>
  </sheetData>
  <mergeCells count="12">
    <mergeCell ref="K4:K5"/>
    <mergeCell ref="I4:I5"/>
    <mergeCell ref="J4:J5"/>
    <mergeCell ref="A2:H2"/>
    <mergeCell ref="F3:H3"/>
    <mergeCell ref="A4:A5"/>
    <mergeCell ref="B4:B5"/>
    <mergeCell ref="C4:C5"/>
    <mergeCell ref="D4:D5"/>
    <mergeCell ref="E4:F4"/>
    <mergeCell ref="G4:G5"/>
    <mergeCell ref="H4:H5"/>
  </mergeCells>
  <printOptions horizontalCentered="1"/>
  <pageMargins left="0.25" right="0.25" top="0" bottom="0.25" header="0.3" footer="0.3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C18" sqref="C18"/>
    </sheetView>
  </sheetViews>
  <sheetFormatPr defaultRowHeight="16.5" x14ac:dyDescent="0.25"/>
  <cols>
    <col min="1" max="1" width="7.7109375" style="65" customWidth="1"/>
    <col min="2" max="2" width="47.42578125" style="65" customWidth="1"/>
    <col min="3" max="3" width="15.28515625" style="72" customWidth="1"/>
    <col min="4" max="4" width="16.7109375" style="72" customWidth="1"/>
    <col min="5" max="5" width="14.85546875" style="66" customWidth="1"/>
    <col min="6" max="6" width="14.140625" style="66" customWidth="1"/>
    <col min="7" max="7" width="17.140625" style="66" bestFit="1" customWidth="1"/>
    <col min="8" max="8" width="28.28515625" style="66" customWidth="1"/>
    <col min="9" max="16384" width="9.140625" style="65"/>
  </cols>
  <sheetData>
    <row r="1" spans="1:8" x14ac:dyDescent="0.25">
      <c r="A1" s="129" t="s">
        <v>173</v>
      </c>
      <c r="B1" s="129"/>
      <c r="C1" s="129" t="s">
        <v>161</v>
      </c>
      <c r="D1" s="129"/>
      <c r="E1" s="129"/>
      <c r="F1" s="129"/>
      <c r="G1" s="129"/>
      <c r="H1" s="129"/>
    </row>
    <row r="2" spans="1:8" x14ac:dyDescent="0.25">
      <c r="A2" s="129" t="s">
        <v>174</v>
      </c>
      <c r="B2" s="129"/>
      <c r="C2" s="129" t="s">
        <v>160</v>
      </c>
      <c r="D2" s="129"/>
      <c r="E2" s="129"/>
      <c r="F2" s="129"/>
      <c r="G2" s="129"/>
      <c r="H2" s="129"/>
    </row>
    <row r="4" spans="1:8" ht="44.25" customHeight="1" x14ac:dyDescent="0.25">
      <c r="A4" s="128" t="s">
        <v>162</v>
      </c>
      <c r="B4" s="129"/>
      <c r="C4" s="129"/>
      <c r="D4" s="129"/>
      <c r="E4" s="129"/>
      <c r="F4" s="129"/>
      <c r="G4" s="129"/>
      <c r="H4" s="129"/>
    </row>
    <row r="5" spans="1:8" ht="26.25" customHeight="1" x14ac:dyDescent="0.25"/>
    <row r="6" spans="1:8" s="70" customFormat="1" ht="33" x14ac:dyDescent="0.25">
      <c r="A6" s="113" t="s">
        <v>0</v>
      </c>
      <c r="B6" s="113" t="s">
        <v>153</v>
      </c>
      <c r="C6" s="113" t="s">
        <v>154</v>
      </c>
      <c r="D6" s="113" t="s">
        <v>155</v>
      </c>
      <c r="E6" s="130" t="s">
        <v>176</v>
      </c>
      <c r="F6" s="130" t="s">
        <v>156</v>
      </c>
      <c r="G6" s="130" t="s">
        <v>175</v>
      </c>
      <c r="H6" s="130" t="s">
        <v>8</v>
      </c>
    </row>
    <row r="7" spans="1:8" ht="32.25" customHeight="1" x14ac:dyDescent="0.25">
      <c r="A7" s="67">
        <v>1</v>
      </c>
      <c r="B7" s="67" t="s">
        <v>138</v>
      </c>
      <c r="C7" s="114" t="s">
        <v>144</v>
      </c>
      <c r="D7" s="114" t="s">
        <v>150</v>
      </c>
      <c r="E7" s="68">
        <v>85000</v>
      </c>
      <c r="F7" s="68">
        <v>4000</v>
      </c>
      <c r="G7" s="68">
        <f>E7*F7</f>
        <v>340000000</v>
      </c>
      <c r="H7" s="116" t="s">
        <v>157</v>
      </c>
    </row>
    <row r="8" spans="1:8" ht="32.25" customHeight="1" x14ac:dyDescent="0.25">
      <c r="A8" s="67">
        <v>2</v>
      </c>
      <c r="B8" s="67" t="s">
        <v>139</v>
      </c>
      <c r="C8" s="114" t="s">
        <v>145</v>
      </c>
      <c r="D8" s="114" t="s">
        <v>151</v>
      </c>
      <c r="E8" s="68">
        <v>135000</v>
      </c>
      <c r="F8" s="68">
        <f>2007*5%+2007</f>
        <v>2107.35</v>
      </c>
      <c r="G8" s="68">
        <f t="shared" ref="G8:G12" si="0">E8*F8</f>
        <v>284492250</v>
      </c>
      <c r="H8" s="134" t="s">
        <v>158</v>
      </c>
    </row>
    <row r="9" spans="1:8" ht="32.25" customHeight="1" x14ac:dyDescent="0.25">
      <c r="A9" s="67">
        <v>3</v>
      </c>
      <c r="B9" s="67" t="s">
        <v>140</v>
      </c>
      <c r="C9" s="114" t="s">
        <v>146</v>
      </c>
      <c r="D9" s="114" t="s">
        <v>150</v>
      </c>
      <c r="E9" s="68">
        <v>70000</v>
      </c>
      <c r="F9" s="68">
        <f>1962*5%+1962</f>
        <v>2060.1</v>
      </c>
      <c r="G9" s="68">
        <f t="shared" si="0"/>
        <v>144207000</v>
      </c>
      <c r="H9" s="135"/>
    </row>
    <row r="10" spans="1:8" ht="32.25" customHeight="1" x14ac:dyDescent="0.25">
      <c r="A10" s="67">
        <v>4</v>
      </c>
      <c r="B10" s="67" t="s">
        <v>141</v>
      </c>
      <c r="C10" s="114" t="s">
        <v>147</v>
      </c>
      <c r="D10" s="114" t="s">
        <v>152</v>
      </c>
      <c r="E10" s="68">
        <v>7000</v>
      </c>
      <c r="F10" s="68">
        <f>(F8*2)+(F9*10)</f>
        <v>24815.7</v>
      </c>
      <c r="G10" s="68">
        <f t="shared" si="0"/>
        <v>173709900</v>
      </c>
      <c r="H10" s="116"/>
    </row>
    <row r="11" spans="1:8" ht="32.25" customHeight="1" x14ac:dyDescent="0.25">
      <c r="A11" s="67">
        <v>5</v>
      </c>
      <c r="B11" s="67" t="s">
        <v>142</v>
      </c>
      <c r="C11" s="114" t="s">
        <v>148</v>
      </c>
      <c r="D11" s="114" t="s">
        <v>150</v>
      </c>
      <c r="E11" s="68">
        <v>3200</v>
      </c>
      <c r="F11" s="68">
        <f>(F10+F8)/6</f>
        <v>4487.1750000000002</v>
      </c>
      <c r="G11" s="68">
        <f t="shared" si="0"/>
        <v>14358960</v>
      </c>
      <c r="H11" s="116"/>
    </row>
    <row r="12" spans="1:8" ht="32.25" customHeight="1" x14ac:dyDescent="0.25">
      <c r="A12" s="67">
        <v>6</v>
      </c>
      <c r="B12" s="67" t="s">
        <v>143</v>
      </c>
      <c r="C12" s="114" t="s">
        <v>149</v>
      </c>
      <c r="D12" s="114" t="s">
        <v>150</v>
      </c>
      <c r="E12" s="68">
        <v>35000</v>
      </c>
      <c r="F12" s="68">
        <v>300</v>
      </c>
      <c r="G12" s="68">
        <f t="shared" si="0"/>
        <v>10500000</v>
      </c>
      <c r="H12" s="116"/>
    </row>
    <row r="13" spans="1:8" s="71" customFormat="1" ht="32.25" customHeight="1" x14ac:dyDescent="0.25">
      <c r="A13" s="132" t="s">
        <v>177</v>
      </c>
      <c r="B13" s="133"/>
      <c r="C13" s="115"/>
      <c r="D13" s="115"/>
      <c r="E13" s="69"/>
      <c r="F13" s="69"/>
      <c r="G13" s="69">
        <f>SUM(G7:G12)</f>
        <v>967268110</v>
      </c>
      <c r="H13" s="131"/>
    </row>
    <row r="14" spans="1:8" ht="32.25" customHeight="1" x14ac:dyDescent="0.25"/>
  </sheetData>
  <mergeCells count="7">
    <mergeCell ref="A13:B13"/>
    <mergeCell ref="H8:H9"/>
    <mergeCell ref="A4:H4"/>
    <mergeCell ref="C2:H2"/>
    <mergeCell ref="C1:H1"/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EF836872-FCEC-4E99-A7EB-527046E183AE}"/>
</file>

<file path=customXml/itemProps2.xml><?xml version="1.0" encoding="utf-8"?>
<ds:datastoreItem xmlns:ds="http://schemas.openxmlformats.org/officeDocument/2006/customXml" ds:itemID="{A06847F5-2C69-4BCC-BC79-4B8E90C5315E}"/>
</file>

<file path=customXml/itemProps3.xml><?xml version="1.0" encoding="utf-8"?>
<ds:datastoreItem xmlns:ds="http://schemas.openxmlformats.org/officeDocument/2006/customXml" ds:itemID="{B1D0DA90-E9D0-47C4-A063-59F200FBD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Sheet2</vt:lpstr>
      <vt:lpstr>Sheet3</vt:lpstr>
      <vt:lpstr>bang tinh</vt:lpstr>
      <vt:lpstr>Nhu cầu vtu</vt:lpstr>
      <vt:lpstr>'bang tinh'!Print_Titles</vt:lpstr>
      <vt:lpstr>Sheet3!Print_Titles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2006-09-16T00:00:00Z</dcterms:created>
  <dcterms:modified xsi:type="dcterms:W3CDTF">2021-09-04T04:56:27Z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