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105" yWindow="-105" windowWidth="19440" windowHeight="11760" activeTab="6"/>
  </bookViews>
  <sheets>
    <sheet name="Biểu 96" sheetId="18" r:id="rId1"/>
    <sheet name="Biểu 97" sheetId="19" r:id="rId2"/>
    <sheet name="98-ck-nsnn" sheetId="14" r:id="rId3"/>
    <sheet name="Biểu 99" sheetId="17" r:id="rId4"/>
    <sheet name="100-ck" sheetId="9" r:id="rId5"/>
    <sheet name="101-CKNSNN" sheetId="20" r:id="rId6"/>
    <sheet name="102-CKNSNN" sheetId="16" r:id="rId7"/>
  </sheets>
  <definedNames>
    <definedName name="_xlnm.Print_Titles" localSheetId="4">'100-ck'!$7:$10</definedName>
    <definedName name="_xlnm.Print_Titles" localSheetId="6">'102-CKNSNN'!$A:$B</definedName>
    <definedName name="_xlnm.Print_Titles" localSheetId="2">'98-ck-nsnn'!$9:$14</definedName>
    <definedName name="_xlnm.Print_Titles" localSheetId="1">'Biểu 97'!$7:$9</definedName>
    <definedName name="_xlnm.Print_Titles" localSheetId="3">'Biểu 99'!$8:$11</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3" i="19" l="1"/>
  <c r="G93" i="19"/>
  <c r="F12" i="19"/>
  <c r="F11" i="19" s="1"/>
  <c r="F10" i="19" s="1"/>
  <c r="F47" i="19"/>
  <c r="G47" i="19"/>
  <c r="F45" i="19"/>
  <c r="F41" i="19"/>
  <c r="F39" i="19" s="1"/>
  <c r="F37" i="19"/>
  <c r="F34" i="19"/>
  <c r="F33" i="19"/>
  <c r="F31" i="19"/>
  <c r="F30" i="19"/>
  <c r="F19" i="19"/>
  <c r="F18" i="19"/>
  <c r="G94" i="19"/>
  <c r="F94" i="19"/>
  <c r="G96" i="19"/>
  <c r="F96" i="19"/>
  <c r="F97" i="19"/>
  <c r="F95" i="19"/>
  <c r="F49" i="19"/>
  <c r="F52" i="19"/>
  <c r="G49" i="19"/>
  <c r="F32" i="19"/>
  <c r="E96" i="19"/>
  <c r="E39" i="19"/>
  <c r="D96" i="19"/>
  <c r="E45" i="19"/>
  <c r="E44" i="19"/>
  <c r="E33" i="19"/>
  <c r="AJ16" i="16" l="1"/>
  <c r="AJ15" i="16"/>
  <c r="AJ55" i="16"/>
  <c r="AJ51" i="16"/>
  <c r="AJ50" i="16"/>
  <c r="AJ60" i="16"/>
  <c r="AJ59" i="16"/>
  <c r="AJ57" i="16"/>
  <c r="AJ54" i="16"/>
  <c r="AJ52" i="16"/>
  <c r="AR18" i="16"/>
  <c r="AT18" i="16"/>
  <c r="AN18" i="16"/>
  <c r="U17" i="16"/>
  <c r="U18" i="16"/>
  <c r="AN17" i="16"/>
  <c r="AI17" i="16"/>
  <c r="AI18" i="16"/>
  <c r="AE17" i="16"/>
  <c r="AE18" i="16"/>
  <c r="AC17" i="16"/>
  <c r="AB17" i="16"/>
  <c r="AB18" i="16"/>
  <c r="X18" i="16"/>
  <c r="AC16" i="16"/>
  <c r="R18" i="16"/>
  <c r="N18" i="16"/>
  <c r="K18" i="16"/>
  <c r="S51" i="16"/>
  <c r="S52" i="16"/>
  <c r="S50" i="16"/>
  <c r="S60" i="16"/>
  <c r="S59" i="16"/>
  <c r="S57" i="16"/>
  <c r="S55" i="16"/>
  <c r="S54" i="16"/>
  <c r="R53" i="16"/>
  <c r="X17" i="16" l="1"/>
  <c r="W17" i="16"/>
  <c r="G18" i="16"/>
  <c r="F18" i="16"/>
  <c r="D18" i="16" s="1"/>
  <c r="R50" i="16"/>
  <c r="S16" i="16"/>
  <c r="S15" i="16"/>
  <c r="R17" i="16"/>
  <c r="N17" i="16"/>
  <c r="L17" i="16" l="1"/>
  <c r="K17" i="16" s="1"/>
  <c r="L16" i="16"/>
  <c r="L15" i="16"/>
  <c r="G17" i="16" l="1"/>
  <c r="F17" i="16"/>
  <c r="D17" i="16" s="1"/>
  <c r="D20" i="18" l="1"/>
  <c r="E12" i="18"/>
  <c r="I49" i="17"/>
  <c r="I40" i="17"/>
  <c r="I42" i="17"/>
  <c r="E13" i="17"/>
  <c r="Z18" i="20"/>
  <c r="Z23" i="20"/>
  <c r="W23" i="20"/>
  <c r="U23" i="20" s="1"/>
  <c r="T23" i="20"/>
  <c r="K23" i="20"/>
  <c r="S23" i="20" s="1"/>
  <c r="G23" i="20"/>
  <c r="E23" i="20"/>
  <c r="C23" i="20"/>
  <c r="Z22" i="20"/>
  <c r="T22" i="20"/>
  <c r="K22" i="20"/>
  <c r="G22" i="20"/>
  <c r="W22" i="20" s="1"/>
  <c r="U22" i="20" s="1"/>
  <c r="E22" i="20"/>
  <c r="C22" i="20"/>
  <c r="S22" i="20" s="1"/>
  <c r="Z21" i="20"/>
  <c r="T21" i="20"/>
  <c r="K21" i="20"/>
  <c r="G21" i="20"/>
  <c r="W21" i="20" s="1"/>
  <c r="U21" i="20" s="1"/>
  <c r="E21" i="20"/>
  <c r="C21" i="20" s="1"/>
  <c r="Z20" i="20"/>
  <c r="T20" i="20"/>
  <c r="K20" i="20"/>
  <c r="G20" i="20"/>
  <c r="E20" i="20" s="1"/>
  <c r="C20" i="20" s="1"/>
  <c r="Z19" i="20"/>
  <c r="W19" i="20"/>
  <c r="U19" i="20" s="1"/>
  <c r="T19" i="20"/>
  <c r="K19" i="20"/>
  <c r="S19" i="20" s="1"/>
  <c r="G19" i="20"/>
  <c r="E19" i="20"/>
  <c r="C19" i="20"/>
  <c r="R18" i="20"/>
  <c r="K18" i="20"/>
  <c r="G18" i="20"/>
  <c r="W18" i="20" s="1"/>
  <c r="U18" i="20" s="1"/>
  <c r="E18" i="20"/>
  <c r="C18" i="20"/>
  <c r="S18" i="20" s="1"/>
  <c r="Z17" i="20"/>
  <c r="K17" i="20"/>
  <c r="G17" i="20"/>
  <c r="W17" i="20" s="1"/>
  <c r="U17" i="20" s="1"/>
  <c r="E17" i="20"/>
  <c r="C17" i="20"/>
  <c r="S17" i="20" s="1"/>
  <c r="Z16" i="20"/>
  <c r="T16" i="20"/>
  <c r="K16" i="20"/>
  <c r="S16" i="20" s="1"/>
  <c r="G16" i="20"/>
  <c r="W16" i="20" s="1"/>
  <c r="U16" i="20" s="1"/>
  <c r="E16" i="20"/>
  <c r="C16" i="20" s="1"/>
  <c r="Z15" i="20"/>
  <c r="T15" i="20"/>
  <c r="K15" i="20"/>
  <c r="G15" i="20"/>
  <c r="E15" i="20" s="1"/>
  <c r="C15" i="20" s="1"/>
  <c r="Z14" i="20"/>
  <c r="W14" i="20"/>
  <c r="U14" i="20" s="1"/>
  <c r="T14" i="20"/>
  <c r="K14" i="20"/>
  <c r="S14" i="20" s="1"/>
  <c r="G14" i="20"/>
  <c r="E14" i="20"/>
  <c r="C14" i="20"/>
  <c r="Z13" i="20"/>
  <c r="T13" i="20"/>
  <c r="K13" i="20"/>
  <c r="G13" i="20"/>
  <c r="W13" i="20" s="1"/>
  <c r="U13" i="20" s="1"/>
  <c r="E13" i="20"/>
  <c r="C13" i="20"/>
  <c r="S13" i="20" s="1"/>
  <c r="R12" i="20"/>
  <c r="Z12" i="20" s="1"/>
  <c r="K12" i="20"/>
  <c r="G12" i="20"/>
  <c r="W12" i="20" s="1"/>
  <c r="U12" i="20" s="1"/>
  <c r="E12" i="20"/>
  <c r="C12" i="20" s="1"/>
  <c r="S12" i="20" s="1"/>
  <c r="V11" i="20"/>
  <c r="R11" i="20"/>
  <c r="Z11" i="20" s="1"/>
  <c r="Q11" i="20"/>
  <c r="O11" i="20"/>
  <c r="N11" i="20"/>
  <c r="M11" i="20"/>
  <c r="L11" i="20"/>
  <c r="J11" i="20"/>
  <c r="I11" i="20"/>
  <c r="G11" i="20" s="1"/>
  <c r="H11" i="20"/>
  <c r="F11" i="20"/>
  <c r="D11" i="20"/>
  <c r="T11" i="20" s="1"/>
  <c r="W11" i="20" l="1"/>
  <c r="U11" i="20" s="1"/>
  <c r="E11" i="20"/>
  <c r="C11" i="20" s="1"/>
  <c r="S21" i="20"/>
  <c r="S20" i="20"/>
  <c r="S15" i="20"/>
  <c r="W20" i="20"/>
  <c r="U20" i="20" s="1"/>
  <c r="K11" i="20"/>
  <c r="W15" i="20"/>
  <c r="U15" i="20" s="1"/>
  <c r="S11" i="20" l="1"/>
  <c r="F101" i="19" l="1"/>
  <c r="F99" i="19"/>
  <c r="F98" i="19"/>
  <c r="I97" i="19"/>
  <c r="H97" i="19"/>
  <c r="H96" i="19" s="1"/>
  <c r="I96" i="19"/>
  <c r="C96" i="19"/>
  <c r="C94" i="19" s="1"/>
  <c r="C93" i="19" s="1"/>
  <c r="I95" i="19"/>
  <c r="H95" i="19"/>
  <c r="E94" i="19"/>
  <c r="E93" i="19" s="1"/>
  <c r="D94" i="19"/>
  <c r="H93" i="19"/>
  <c r="D93" i="19"/>
  <c r="I92" i="19"/>
  <c r="F92" i="19"/>
  <c r="H92" i="19" s="1"/>
  <c r="I91" i="19"/>
  <c r="F91" i="19"/>
  <c r="H91" i="19" s="1"/>
  <c r="G90" i="19"/>
  <c r="F90" i="19" s="1"/>
  <c r="D90" i="19"/>
  <c r="C90" i="19"/>
  <c r="C86" i="19" s="1"/>
  <c r="F89" i="19"/>
  <c r="F88" i="19"/>
  <c r="G87" i="19"/>
  <c r="F87" i="19"/>
  <c r="D87" i="19"/>
  <c r="C87" i="19"/>
  <c r="D86" i="19"/>
  <c r="F85" i="19"/>
  <c r="F84" i="19"/>
  <c r="G83" i="19"/>
  <c r="F83" i="19" s="1"/>
  <c r="D83" i="19"/>
  <c r="C83" i="19"/>
  <c r="F82" i="19"/>
  <c r="F81" i="19"/>
  <c r="G79" i="19"/>
  <c r="F79" i="19"/>
  <c r="D79" i="19"/>
  <c r="C79" i="19"/>
  <c r="F78" i="19"/>
  <c r="F77" i="19"/>
  <c r="F76" i="19"/>
  <c r="F75" i="19"/>
  <c r="F74" i="19"/>
  <c r="F73" i="19"/>
  <c r="F72" i="19"/>
  <c r="F71" i="19"/>
  <c r="F70" i="19"/>
  <c r="F69" i="19"/>
  <c r="F68" i="19" s="1"/>
  <c r="G68" i="19"/>
  <c r="D68" i="19"/>
  <c r="C68" i="19"/>
  <c r="F67" i="19"/>
  <c r="F66" i="19"/>
  <c r="F65" i="19"/>
  <c r="F64" i="19"/>
  <c r="F63" i="19"/>
  <c r="F62" i="19"/>
  <c r="F61" i="19"/>
  <c r="F60" i="19"/>
  <c r="F59" i="19"/>
  <c r="G58" i="19"/>
  <c r="F58" i="19"/>
  <c r="D58" i="19"/>
  <c r="C58" i="19"/>
  <c r="G57" i="19"/>
  <c r="F57" i="19"/>
  <c r="D57" i="19"/>
  <c r="C57" i="19"/>
  <c r="F56" i="19"/>
  <c r="F55" i="19"/>
  <c r="F53" i="19"/>
  <c r="H52" i="19"/>
  <c r="I52" i="19"/>
  <c r="C52" i="19"/>
  <c r="F51" i="19"/>
  <c r="F50" i="19"/>
  <c r="F48" i="19"/>
  <c r="D47" i="19"/>
  <c r="C47" i="19"/>
  <c r="F46" i="19"/>
  <c r="I45" i="19"/>
  <c r="H45" i="19"/>
  <c r="F44" i="19"/>
  <c r="F43" i="19"/>
  <c r="G42" i="19"/>
  <c r="F42" i="19"/>
  <c r="H42" i="19" s="1"/>
  <c r="E42" i="19"/>
  <c r="D42" i="19"/>
  <c r="C42" i="19"/>
  <c r="F40" i="19"/>
  <c r="D39" i="19"/>
  <c r="C39" i="19"/>
  <c r="F38" i="19"/>
  <c r="I37" i="19"/>
  <c r="H37" i="19"/>
  <c r="H36" i="19"/>
  <c r="F35" i="19"/>
  <c r="H34" i="19"/>
  <c r="I33" i="19"/>
  <c r="H33" i="19"/>
  <c r="H32" i="19"/>
  <c r="I31" i="19"/>
  <c r="H31" i="19"/>
  <c r="I30" i="19"/>
  <c r="H30" i="19"/>
  <c r="G29" i="19"/>
  <c r="E29" i="19"/>
  <c r="D29" i="19"/>
  <c r="C29" i="19"/>
  <c r="F28" i="19"/>
  <c r="F27" i="19"/>
  <c r="F26" i="19"/>
  <c r="F25" i="19"/>
  <c r="F24" i="19"/>
  <c r="F23" i="19"/>
  <c r="G22" i="19"/>
  <c r="F22" i="19" s="1"/>
  <c r="D22" i="19"/>
  <c r="C22" i="19"/>
  <c r="F21" i="19"/>
  <c r="F20" i="19"/>
  <c r="K18" i="19"/>
  <c r="H18" i="19"/>
  <c r="E18" i="19"/>
  <c r="E17" i="19" s="1"/>
  <c r="G17" i="19"/>
  <c r="F17" i="19"/>
  <c r="H17" i="19" s="1"/>
  <c r="D17" i="19"/>
  <c r="C17" i="19"/>
  <c r="F16" i="19"/>
  <c r="F15" i="19"/>
  <c r="F14" i="19"/>
  <c r="F13" i="19"/>
  <c r="G12" i="19"/>
  <c r="D12" i="19"/>
  <c r="C12" i="19"/>
  <c r="C11" i="19" s="1"/>
  <c r="C10" i="19" s="1"/>
  <c r="K8" i="19"/>
  <c r="F31" i="18"/>
  <c r="F30" i="18"/>
  <c r="E30" i="18"/>
  <c r="E29" i="18"/>
  <c r="F27" i="18"/>
  <c r="E27" i="18"/>
  <c r="F26" i="18"/>
  <c r="E26" i="18"/>
  <c r="F25" i="18"/>
  <c r="F24" i="18"/>
  <c r="E24" i="18"/>
  <c r="F23" i="18"/>
  <c r="E23" i="18"/>
  <c r="F22" i="18"/>
  <c r="E22" i="18"/>
  <c r="C21" i="18"/>
  <c r="C20" i="18" s="1"/>
  <c r="E19" i="18"/>
  <c r="E18" i="18"/>
  <c r="E17" i="18"/>
  <c r="F16" i="18"/>
  <c r="E16" i="18"/>
  <c r="F15" i="18"/>
  <c r="E15" i="18"/>
  <c r="D14" i="18"/>
  <c r="C14" i="18"/>
  <c r="E13" i="18"/>
  <c r="I12" i="18"/>
  <c r="F12" i="18"/>
  <c r="D11" i="18"/>
  <c r="D10" i="18"/>
  <c r="P52" i="17"/>
  <c r="M51" i="17"/>
  <c r="G51" i="17"/>
  <c r="M49" i="17"/>
  <c r="M48" i="17"/>
  <c r="G48" i="17"/>
  <c r="M47" i="17"/>
  <c r="G47" i="17"/>
  <c r="M46" i="17"/>
  <c r="G46" i="17"/>
  <c r="M45" i="17"/>
  <c r="G45" i="17"/>
  <c r="M44" i="17"/>
  <c r="M43" i="17"/>
  <c r="L43" i="17"/>
  <c r="G43" i="17"/>
  <c r="K43" i="17" s="1"/>
  <c r="M42" i="17"/>
  <c r="L42" i="17"/>
  <c r="G42" i="17"/>
  <c r="K42" i="17" s="1"/>
  <c r="M41" i="17"/>
  <c r="L41" i="17"/>
  <c r="G41" i="17"/>
  <c r="K41" i="17" s="1"/>
  <c r="M40" i="17"/>
  <c r="L40" i="17"/>
  <c r="J40" i="17"/>
  <c r="G40" i="17"/>
  <c r="K40" i="17" s="1"/>
  <c r="F40" i="17"/>
  <c r="D40" i="17"/>
  <c r="M39" i="17"/>
  <c r="L39" i="17"/>
  <c r="G39" i="17"/>
  <c r="K39" i="17" s="1"/>
  <c r="M38" i="17"/>
  <c r="L38" i="17"/>
  <c r="K38" i="17"/>
  <c r="G38" i="17"/>
  <c r="M37" i="17"/>
  <c r="G37" i="17"/>
  <c r="K37" i="17" s="1"/>
  <c r="M36" i="17"/>
  <c r="K36" i="17"/>
  <c r="G36" i="17"/>
  <c r="M35" i="17"/>
  <c r="G35" i="17"/>
  <c r="K35" i="17" s="1"/>
  <c r="M34" i="17"/>
  <c r="L34" i="17"/>
  <c r="G34" i="17"/>
  <c r="K34" i="17" s="1"/>
  <c r="M33" i="17"/>
  <c r="L33" i="17"/>
  <c r="G33" i="17"/>
  <c r="K33" i="17" s="1"/>
  <c r="M32" i="17"/>
  <c r="L32" i="17"/>
  <c r="G32" i="17"/>
  <c r="K32" i="17" s="1"/>
  <c r="M31" i="17"/>
  <c r="L31" i="17"/>
  <c r="G31" i="17"/>
  <c r="K31" i="17" s="1"/>
  <c r="M30" i="17"/>
  <c r="L30" i="17"/>
  <c r="G30" i="17"/>
  <c r="K30" i="17" s="1"/>
  <c r="F30" i="17"/>
  <c r="J29" i="17"/>
  <c r="I29" i="17"/>
  <c r="H29" i="17"/>
  <c r="F29" i="17"/>
  <c r="E29" i="17"/>
  <c r="D29" i="17"/>
  <c r="C29" i="17"/>
  <c r="M28" i="17"/>
  <c r="L28" i="17"/>
  <c r="G28" i="17"/>
  <c r="K28" i="17" s="1"/>
  <c r="M27" i="17"/>
  <c r="G27" i="17"/>
  <c r="M26" i="17"/>
  <c r="L26" i="17"/>
  <c r="K26" i="17"/>
  <c r="G26" i="17"/>
  <c r="M25" i="17"/>
  <c r="L25" i="17"/>
  <c r="K25" i="17"/>
  <c r="G25" i="17"/>
  <c r="M24" i="17"/>
  <c r="L24" i="17"/>
  <c r="K24" i="17"/>
  <c r="G24" i="17"/>
  <c r="M23" i="17"/>
  <c r="L23" i="17"/>
  <c r="K23" i="17"/>
  <c r="G23" i="17"/>
  <c r="M22" i="17"/>
  <c r="L22" i="17"/>
  <c r="K22" i="17"/>
  <c r="G22" i="17"/>
  <c r="M21" i="17"/>
  <c r="L21" i="17"/>
  <c r="K21" i="17"/>
  <c r="G21" i="17"/>
  <c r="M20" i="17"/>
  <c r="L20" i="17"/>
  <c r="K20" i="17"/>
  <c r="G20" i="17"/>
  <c r="M19" i="17"/>
  <c r="L19" i="17"/>
  <c r="K19" i="17"/>
  <c r="G19" i="17"/>
  <c r="M18" i="17"/>
  <c r="L18" i="17"/>
  <c r="K18" i="17"/>
  <c r="G18" i="17"/>
  <c r="M17" i="17"/>
  <c r="L17" i="17"/>
  <c r="K17" i="17"/>
  <c r="G17" i="17"/>
  <c r="M16" i="17"/>
  <c r="L16" i="17"/>
  <c r="K16" i="17"/>
  <c r="G16" i="17"/>
  <c r="M15" i="17"/>
  <c r="L15" i="17"/>
  <c r="K15" i="17"/>
  <c r="G15" i="17"/>
  <c r="M14" i="17"/>
  <c r="L14" i="17"/>
  <c r="K14" i="17"/>
  <c r="G14" i="17"/>
  <c r="G13" i="17" s="1"/>
  <c r="G12" i="17" s="1"/>
  <c r="M13" i="17"/>
  <c r="L13" i="17"/>
  <c r="J13" i="17"/>
  <c r="H13" i="17"/>
  <c r="H12" i="17" s="1"/>
  <c r="H11" i="17" s="1"/>
  <c r="H52" i="17" s="1"/>
  <c r="D13" i="17"/>
  <c r="D12" i="17" s="1"/>
  <c r="D11" i="17" s="1"/>
  <c r="C13" i="17"/>
  <c r="J12" i="17"/>
  <c r="I12" i="17"/>
  <c r="F12" i="17"/>
  <c r="E12" i="17"/>
  <c r="C12" i="17"/>
  <c r="J11" i="17"/>
  <c r="F11" i="17"/>
  <c r="F52" i="17" s="1"/>
  <c r="C11" i="17"/>
  <c r="M10" i="17"/>
  <c r="AI60" i="16"/>
  <c r="AE60" i="16" s="1"/>
  <c r="AF60" i="16"/>
  <c r="AB60" i="16"/>
  <c r="X60" i="16" s="1"/>
  <c r="Y60" i="16"/>
  <c r="R60" i="16"/>
  <c r="F60" i="16" s="1"/>
  <c r="O60" i="16"/>
  <c r="K60" i="16"/>
  <c r="H60" i="16"/>
  <c r="E60" i="16" s="1"/>
  <c r="AI59" i="16"/>
  <c r="AE59" i="16" s="1"/>
  <c r="AF59" i="16"/>
  <c r="AB59" i="16"/>
  <c r="Y59" i="16"/>
  <c r="R59" i="16"/>
  <c r="F59" i="16" s="1"/>
  <c r="O59" i="16"/>
  <c r="E59" i="16" s="1"/>
  <c r="K59" i="16"/>
  <c r="H59" i="16"/>
  <c r="G59" i="16"/>
  <c r="AI58" i="16"/>
  <c r="AE58" i="16" s="1"/>
  <c r="AF58" i="16"/>
  <c r="AB58" i="16"/>
  <c r="X58" i="16" s="1"/>
  <c r="Y58" i="16"/>
  <c r="W58" i="16"/>
  <c r="R58" i="16"/>
  <c r="F58" i="16" s="1"/>
  <c r="O58" i="16"/>
  <c r="K58" i="16"/>
  <c r="H58" i="16"/>
  <c r="AI57" i="16"/>
  <c r="AE57" i="16" s="1"/>
  <c r="AF57" i="16"/>
  <c r="AB57" i="16"/>
  <c r="W57" i="16" s="1"/>
  <c r="Y57" i="16"/>
  <c r="R57" i="16"/>
  <c r="F57" i="16" s="1"/>
  <c r="O57" i="16"/>
  <c r="K57" i="16"/>
  <c r="H57" i="16"/>
  <c r="E57" i="16"/>
  <c r="AI56" i="16"/>
  <c r="AF56" i="16"/>
  <c r="AB56" i="16"/>
  <c r="Y56" i="16"/>
  <c r="V56" i="16" s="1"/>
  <c r="R56" i="16"/>
  <c r="O56" i="16"/>
  <c r="N56" i="16" s="1"/>
  <c r="K56" i="16"/>
  <c r="H56" i="16"/>
  <c r="G56" i="16"/>
  <c r="E56" i="16"/>
  <c r="AI55" i="16"/>
  <c r="AE55" i="16" s="1"/>
  <c r="AF55" i="16"/>
  <c r="AB55" i="16"/>
  <c r="W55" i="16" s="1"/>
  <c r="Y55" i="16"/>
  <c r="V55" i="16"/>
  <c r="R55" i="16"/>
  <c r="O55" i="16"/>
  <c r="K55" i="16"/>
  <c r="G55" i="16" s="1"/>
  <c r="H55" i="16"/>
  <c r="E55" i="16"/>
  <c r="AI54" i="16"/>
  <c r="AE54" i="16" s="1"/>
  <c r="AF54" i="16"/>
  <c r="AB54" i="16"/>
  <c r="Y54" i="16"/>
  <c r="R54" i="16"/>
  <c r="O54" i="16"/>
  <c r="K54" i="16"/>
  <c r="G54" i="16" s="1"/>
  <c r="H54" i="16"/>
  <c r="E54" i="16" s="1"/>
  <c r="AI53" i="16"/>
  <c r="AE53" i="16" s="1"/>
  <c r="AF53" i="16"/>
  <c r="AB53" i="16"/>
  <c r="Y53" i="16"/>
  <c r="V53" i="16"/>
  <c r="F53" i="16"/>
  <c r="O53" i="16"/>
  <c r="E53" i="16" s="1"/>
  <c r="K53" i="16"/>
  <c r="H53" i="16"/>
  <c r="G53" i="16"/>
  <c r="AI52" i="16"/>
  <c r="AE52" i="16" s="1"/>
  <c r="AF52" i="16"/>
  <c r="AB52" i="16"/>
  <c r="X52" i="16" s="1"/>
  <c r="Y52" i="16"/>
  <c r="R52" i="16"/>
  <c r="O52" i="16"/>
  <c r="K52" i="16"/>
  <c r="H52" i="16"/>
  <c r="AI51" i="16"/>
  <c r="AE51" i="16" s="1"/>
  <c r="AF51" i="16"/>
  <c r="AB51" i="16"/>
  <c r="Y51" i="16"/>
  <c r="Y48" i="16" s="1"/>
  <c r="W51" i="16"/>
  <c r="R51" i="16"/>
  <c r="O51" i="16"/>
  <c r="K51" i="16"/>
  <c r="G51" i="16" s="1"/>
  <c r="H51" i="16"/>
  <c r="AI50" i="16"/>
  <c r="AF50" i="16"/>
  <c r="AF48" i="16" s="1"/>
  <c r="AB50" i="16"/>
  <c r="X50" i="16" s="1"/>
  <c r="Y50" i="16"/>
  <c r="O50" i="16"/>
  <c r="K50" i="16"/>
  <c r="H50" i="16"/>
  <c r="E50" i="16"/>
  <c r="AI49" i="16"/>
  <c r="AE49" i="16" s="1"/>
  <c r="AF49" i="16"/>
  <c r="AB49" i="16"/>
  <c r="Y49" i="16"/>
  <c r="V49" i="16"/>
  <c r="R49" i="16"/>
  <c r="F49" i="16" s="1"/>
  <c r="O49" i="16"/>
  <c r="K49" i="16"/>
  <c r="G49" i="16" s="1"/>
  <c r="H49" i="16"/>
  <c r="E49" i="16"/>
  <c r="AK48" i="16"/>
  <c r="AJ48" i="16"/>
  <c r="AH48" i="16"/>
  <c r="AG48" i="16"/>
  <c r="AD48" i="16"/>
  <c r="AC48" i="16"/>
  <c r="AA48" i="16"/>
  <c r="Z48" i="16"/>
  <c r="T48" i="16"/>
  <c r="S48" i="16"/>
  <c r="Q48" i="16"/>
  <c r="P48" i="16"/>
  <c r="M48" i="16"/>
  <c r="L48" i="16"/>
  <c r="J48" i="16"/>
  <c r="I48" i="16"/>
  <c r="AI47" i="16"/>
  <c r="AF47" i="16"/>
  <c r="AE47" i="16"/>
  <c r="AR47" i="16" s="1"/>
  <c r="AB47" i="16"/>
  <c r="W47" i="16" s="1"/>
  <c r="Y47" i="16"/>
  <c r="V47" i="16"/>
  <c r="U47" i="16"/>
  <c r="R47" i="16"/>
  <c r="AT47" i="16" s="1"/>
  <c r="O47" i="16"/>
  <c r="N47" i="16"/>
  <c r="K47" i="16"/>
  <c r="G47" i="16" s="1"/>
  <c r="H47" i="16"/>
  <c r="E47" i="16"/>
  <c r="AI46" i="16"/>
  <c r="AF46" i="16"/>
  <c r="AB46" i="16"/>
  <c r="Y46" i="16"/>
  <c r="R46" i="16"/>
  <c r="O46" i="16"/>
  <c r="K46" i="16"/>
  <c r="H46" i="16"/>
  <c r="E46" i="16" s="1"/>
  <c r="AI45" i="16"/>
  <c r="AF45" i="16"/>
  <c r="AE45" i="16"/>
  <c r="AB45" i="16"/>
  <c r="Y45" i="16"/>
  <c r="X45" i="16" s="1"/>
  <c r="W45" i="16"/>
  <c r="V45" i="16"/>
  <c r="U45" i="16" s="1"/>
  <c r="R45" i="16"/>
  <c r="F45" i="16" s="1"/>
  <c r="AN45" i="16" s="1"/>
  <c r="O45" i="16"/>
  <c r="E45" i="16" s="1"/>
  <c r="K45" i="16"/>
  <c r="H45" i="16"/>
  <c r="G45" i="16"/>
  <c r="AI44" i="16"/>
  <c r="AF44" i="16"/>
  <c r="AE44" i="16"/>
  <c r="AB44" i="16"/>
  <c r="Y44" i="16"/>
  <c r="X44" i="16"/>
  <c r="W44" i="16"/>
  <c r="R44" i="16"/>
  <c r="AT44" i="16" s="1"/>
  <c r="O44" i="16"/>
  <c r="N44" i="16" s="1"/>
  <c r="K44" i="16"/>
  <c r="F44" i="16" s="1"/>
  <c r="H44" i="16"/>
  <c r="AI43" i="16"/>
  <c r="AE43" i="16" s="1"/>
  <c r="AF43" i="16"/>
  <c r="AB43" i="16"/>
  <c r="Y43" i="16"/>
  <c r="W43" i="16"/>
  <c r="R43" i="16"/>
  <c r="O43" i="16"/>
  <c r="K43" i="16"/>
  <c r="H43" i="16"/>
  <c r="G43" i="16"/>
  <c r="AT42" i="16"/>
  <c r="AI42" i="16"/>
  <c r="AF42" i="16"/>
  <c r="AE42" i="16" s="1"/>
  <c r="AB42" i="16"/>
  <c r="Y42" i="16"/>
  <c r="X42" i="16"/>
  <c r="W42" i="16"/>
  <c r="R42" i="16"/>
  <c r="O42" i="16"/>
  <c r="N42" i="16" s="1"/>
  <c r="K42" i="16"/>
  <c r="H42" i="16"/>
  <c r="AI41" i="16"/>
  <c r="AF41" i="16"/>
  <c r="AB41" i="16"/>
  <c r="W41" i="16" s="1"/>
  <c r="Y41" i="16"/>
  <c r="R41" i="16"/>
  <c r="N41" i="16" s="1"/>
  <c r="O41" i="16"/>
  <c r="K41" i="16"/>
  <c r="H41" i="16"/>
  <c r="E41" i="16"/>
  <c r="AI40" i="16"/>
  <c r="W40" i="16" s="1"/>
  <c r="AF40" i="16"/>
  <c r="AE40" i="16" s="1"/>
  <c r="AB40" i="16"/>
  <c r="Y40" i="16"/>
  <c r="V40" i="16" s="1"/>
  <c r="U40" i="16" s="1"/>
  <c r="R40" i="16"/>
  <c r="AT40" i="16" s="1"/>
  <c r="O40" i="16"/>
  <c r="N40" i="16" s="1"/>
  <c r="K40" i="16"/>
  <c r="H40" i="16"/>
  <c r="G40" i="16"/>
  <c r="E40" i="16"/>
  <c r="AT39" i="16"/>
  <c r="AI39" i="16"/>
  <c r="AF39" i="16"/>
  <c r="AE39" i="16"/>
  <c r="AB39" i="16"/>
  <c r="W39" i="16" s="1"/>
  <c r="AN39" i="16" s="1"/>
  <c r="Y39" i="16"/>
  <c r="V39" i="16"/>
  <c r="U39" i="16" s="1"/>
  <c r="R39" i="16"/>
  <c r="N39" i="16" s="1"/>
  <c r="O39" i="16"/>
  <c r="K39" i="16"/>
  <c r="G39" i="16" s="1"/>
  <c r="H39" i="16"/>
  <c r="F39" i="16"/>
  <c r="E39" i="16"/>
  <c r="AI38" i="16"/>
  <c r="AF38" i="16"/>
  <c r="AB38" i="16"/>
  <c r="Y38" i="16"/>
  <c r="R38" i="16"/>
  <c r="O38" i="16"/>
  <c r="K38" i="16"/>
  <c r="H38" i="16"/>
  <c r="E38" i="16" s="1"/>
  <c r="G38" i="16"/>
  <c r="AI37" i="16"/>
  <c r="AE37" i="16" s="1"/>
  <c r="AF37" i="16"/>
  <c r="AB37" i="16"/>
  <c r="Y37" i="16"/>
  <c r="W37" i="16"/>
  <c r="R37" i="16"/>
  <c r="O37" i="16"/>
  <c r="K37" i="16"/>
  <c r="H37" i="16"/>
  <c r="G37" i="16"/>
  <c r="AI36" i="16"/>
  <c r="AF36" i="16"/>
  <c r="AE36" i="16"/>
  <c r="AB36" i="16"/>
  <c r="Y36" i="16"/>
  <c r="X36" i="16"/>
  <c r="W36" i="16"/>
  <c r="AN36" i="16" s="1"/>
  <c r="R36" i="16"/>
  <c r="AT36" i="16" s="1"/>
  <c r="O36" i="16"/>
  <c r="N36" i="16" s="1"/>
  <c r="AR36" i="16" s="1"/>
  <c r="K36" i="16"/>
  <c r="H36" i="16"/>
  <c r="E36" i="16" s="1"/>
  <c r="D36" i="16" s="1"/>
  <c r="G36" i="16"/>
  <c r="F36" i="16"/>
  <c r="AI35" i="16"/>
  <c r="AF35" i="16"/>
  <c r="AB35" i="16"/>
  <c r="Y35" i="16"/>
  <c r="V35" i="16" s="1"/>
  <c r="R35" i="16"/>
  <c r="N35" i="16" s="1"/>
  <c r="O35" i="16"/>
  <c r="K35" i="16"/>
  <c r="H35" i="16"/>
  <c r="E35" i="16"/>
  <c r="AI34" i="16"/>
  <c r="AF34" i="16"/>
  <c r="AE34" i="16"/>
  <c r="AB34" i="16"/>
  <c r="X34" i="16" s="1"/>
  <c r="Y34" i="16"/>
  <c r="W34" i="16"/>
  <c r="V34" i="16"/>
  <c r="R34" i="16"/>
  <c r="N34" i="16" s="1"/>
  <c r="O34" i="16"/>
  <c r="K34" i="16"/>
  <c r="H34" i="16"/>
  <c r="G34" i="16"/>
  <c r="AI33" i="16"/>
  <c r="AF33" i="16"/>
  <c r="AE33" i="16" s="1"/>
  <c r="AB33" i="16"/>
  <c r="W33" i="16" s="1"/>
  <c r="Y33" i="16"/>
  <c r="X33" i="16"/>
  <c r="R33" i="16"/>
  <c r="N33" i="16" s="1"/>
  <c r="O33" i="16"/>
  <c r="K33" i="16"/>
  <c r="H33" i="16"/>
  <c r="G33" i="16" s="1"/>
  <c r="AI32" i="16"/>
  <c r="AT32" i="16" s="1"/>
  <c r="AF32" i="16"/>
  <c r="AE32" i="16"/>
  <c r="AB32" i="16"/>
  <c r="X32" i="16" s="1"/>
  <c r="Y32" i="16"/>
  <c r="V32" i="16"/>
  <c r="R32" i="16"/>
  <c r="O32" i="16"/>
  <c r="N32" i="16" s="1"/>
  <c r="K32" i="16"/>
  <c r="H32" i="16"/>
  <c r="E32" i="16" s="1"/>
  <c r="G32" i="16"/>
  <c r="F32" i="16"/>
  <c r="AI31" i="16"/>
  <c r="AF31" i="16"/>
  <c r="AB31" i="16"/>
  <c r="Y31" i="16"/>
  <c r="V31" i="16" s="1"/>
  <c r="R31" i="16"/>
  <c r="N31" i="16" s="1"/>
  <c r="O31" i="16"/>
  <c r="K31" i="16"/>
  <c r="H31" i="16"/>
  <c r="E31" i="16"/>
  <c r="AQ30" i="16"/>
  <c r="AI30" i="16"/>
  <c r="AF30" i="16"/>
  <c r="AE30" i="16" s="1"/>
  <c r="AB30" i="16"/>
  <c r="W30" i="16" s="1"/>
  <c r="Y30" i="16"/>
  <c r="X30" i="16"/>
  <c r="AO30" i="16" s="1"/>
  <c r="R30" i="16"/>
  <c r="N30" i="16" s="1"/>
  <c r="O30" i="16"/>
  <c r="K30" i="16"/>
  <c r="H30" i="16"/>
  <c r="G30" i="16" s="1"/>
  <c r="AI29" i="16"/>
  <c r="AT29" i="16" s="1"/>
  <c r="AF29" i="16"/>
  <c r="AE29" i="16"/>
  <c r="AB29" i="16"/>
  <c r="X29" i="16" s="1"/>
  <c r="Y29" i="16"/>
  <c r="V29" i="16"/>
  <c r="R29" i="16"/>
  <c r="O29" i="16"/>
  <c r="N29" i="16" s="1"/>
  <c r="K29" i="16"/>
  <c r="H29" i="16"/>
  <c r="E29" i="16" s="1"/>
  <c r="D29" i="16" s="1"/>
  <c r="F29" i="16"/>
  <c r="AI28" i="16"/>
  <c r="AF28" i="16"/>
  <c r="AE28" i="16" s="1"/>
  <c r="AB28" i="16"/>
  <c r="W28" i="16" s="1"/>
  <c r="Y28" i="16"/>
  <c r="V28" i="16"/>
  <c r="U28" i="16" s="1"/>
  <c r="R28" i="16"/>
  <c r="AT28" i="16" s="1"/>
  <c r="O28" i="16"/>
  <c r="K28" i="16"/>
  <c r="H28" i="16"/>
  <c r="E28" i="16"/>
  <c r="AI27" i="16"/>
  <c r="AF27" i="16"/>
  <c r="AE27" i="16" s="1"/>
  <c r="AB27" i="16"/>
  <c r="W27" i="16" s="1"/>
  <c r="Y27" i="16"/>
  <c r="X27" i="16" s="1"/>
  <c r="R27" i="16"/>
  <c r="N27" i="16" s="1"/>
  <c r="O27" i="16"/>
  <c r="K27" i="16"/>
  <c r="F27" i="16" s="1"/>
  <c r="H27" i="16"/>
  <c r="E27" i="16" s="1"/>
  <c r="AI26" i="16"/>
  <c r="AF26" i="16"/>
  <c r="AE26" i="16" s="1"/>
  <c r="AB26" i="16"/>
  <c r="W26" i="16" s="1"/>
  <c r="AN26" i="16" s="1"/>
  <c r="Y26" i="16"/>
  <c r="X26" i="16"/>
  <c r="R26" i="16"/>
  <c r="F26" i="16" s="1"/>
  <c r="O26" i="16"/>
  <c r="N26" i="16" s="1"/>
  <c r="K26" i="16"/>
  <c r="H26" i="16"/>
  <c r="E26" i="16" s="1"/>
  <c r="AT25" i="16"/>
  <c r="AI25" i="16"/>
  <c r="AF25" i="16"/>
  <c r="AE25" i="16" s="1"/>
  <c r="AB25" i="16"/>
  <c r="W25" i="16" s="1"/>
  <c r="Y25" i="16"/>
  <c r="V25" i="16"/>
  <c r="U25" i="16" s="1"/>
  <c r="R25" i="16"/>
  <c r="O25" i="16"/>
  <c r="N25" i="16"/>
  <c r="K25" i="16"/>
  <c r="F25" i="16" s="1"/>
  <c r="H25" i="16"/>
  <c r="E25" i="16"/>
  <c r="AI24" i="16"/>
  <c r="AF24" i="16"/>
  <c r="AE24" i="16"/>
  <c r="AB24" i="16"/>
  <c r="X24" i="16" s="1"/>
  <c r="Y24" i="16"/>
  <c r="V24" i="16"/>
  <c r="R24" i="16"/>
  <c r="N24" i="16" s="1"/>
  <c r="O24" i="16"/>
  <c r="K24" i="16"/>
  <c r="H24" i="16"/>
  <c r="E24" i="16" s="1"/>
  <c r="AI23" i="16"/>
  <c r="AF23" i="16"/>
  <c r="AB23" i="16"/>
  <c r="Y23" i="16"/>
  <c r="X23" i="16"/>
  <c r="V23" i="16"/>
  <c r="R23" i="16"/>
  <c r="N23" i="16" s="1"/>
  <c r="O23" i="16"/>
  <c r="K23" i="16"/>
  <c r="H23" i="16"/>
  <c r="G23" i="16" s="1"/>
  <c r="F23" i="16"/>
  <c r="E23" i="16"/>
  <c r="AI22" i="16"/>
  <c r="AF22" i="16"/>
  <c r="AE22" i="16" s="1"/>
  <c r="AB22" i="16"/>
  <c r="Y22" i="16"/>
  <c r="X22" i="16"/>
  <c r="W22" i="16"/>
  <c r="R22" i="16"/>
  <c r="F22" i="16" s="1"/>
  <c r="O22" i="16"/>
  <c r="K22" i="16"/>
  <c r="H22" i="16"/>
  <c r="G22" i="16"/>
  <c r="AI21" i="16"/>
  <c r="AF21" i="16"/>
  <c r="AE21" i="16" s="1"/>
  <c r="AB21" i="16"/>
  <c r="W21" i="16" s="1"/>
  <c r="Y21" i="16"/>
  <c r="X21" i="16" s="1"/>
  <c r="R21" i="16"/>
  <c r="AT21" i="16" s="1"/>
  <c r="O21" i="16"/>
  <c r="K21" i="16"/>
  <c r="F21" i="16" s="1"/>
  <c r="H21" i="16"/>
  <c r="E21" i="16" s="1"/>
  <c r="AI20" i="16"/>
  <c r="AF20" i="16"/>
  <c r="AE20" i="16" s="1"/>
  <c r="AB20" i="16"/>
  <c r="W20" i="16" s="1"/>
  <c r="AN20" i="16" s="1"/>
  <c r="Y20" i="16"/>
  <c r="X20" i="16"/>
  <c r="R20" i="16"/>
  <c r="F20" i="16" s="1"/>
  <c r="O20" i="16"/>
  <c r="N20" i="16" s="1"/>
  <c r="K20" i="16"/>
  <c r="H20" i="16"/>
  <c r="E20" i="16" s="1"/>
  <c r="D20" i="16" s="1"/>
  <c r="AI19" i="16"/>
  <c r="AF19" i="16"/>
  <c r="AE19" i="16" s="1"/>
  <c r="AB19" i="16"/>
  <c r="W19" i="16" s="1"/>
  <c r="Y19" i="16"/>
  <c r="R19" i="16"/>
  <c r="O19" i="16"/>
  <c r="N19" i="16" s="1"/>
  <c r="K19" i="16"/>
  <c r="H19" i="16"/>
  <c r="AI16" i="16"/>
  <c r="AF16" i="16"/>
  <c r="AB16" i="16"/>
  <c r="X16" i="16" s="1"/>
  <c r="R16" i="16"/>
  <c r="K16" i="16"/>
  <c r="G16" i="16" s="1"/>
  <c r="AI15" i="16"/>
  <c r="AT15" i="16" s="1"/>
  <c r="AF15" i="16"/>
  <c r="AB15" i="16"/>
  <c r="Y15" i="16"/>
  <c r="V15" i="16"/>
  <c r="R15" i="16"/>
  <c r="F15" i="16" s="1"/>
  <c r="O15" i="16"/>
  <c r="K15" i="16"/>
  <c r="G15" i="16" s="1"/>
  <c r="H15" i="16"/>
  <c r="E15" i="16"/>
  <c r="AK14" i="16"/>
  <c r="AK13" i="16" s="1"/>
  <c r="AJ14" i="16"/>
  <c r="AH14" i="16"/>
  <c r="AG14" i="16"/>
  <c r="AG13" i="16" s="1"/>
  <c r="AD14" i="16"/>
  <c r="AC14" i="16"/>
  <c r="AA14" i="16"/>
  <c r="Z14" i="16"/>
  <c r="Y14" i="16"/>
  <c r="Y13" i="16" s="1"/>
  <c r="T14" i="16"/>
  <c r="T13" i="16" s="1"/>
  <c r="S14" i="16"/>
  <c r="S13" i="16" s="1"/>
  <c r="Q14" i="16"/>
  <c r="P14" i="16"/>
  <c r="P13" i="16" s="1"/>
  <c r="M14" i="16"/>
  <c r="L14" i="16"/>
  <c r="L13" i="16" s="1"/>
  <c r="J14" i="16"/>
  <c r="I14" i="16"/>
  <c r="AH13" i="16"/>
  <c r="AD13" i="16"/>
  <c r="AA13" i="16"/>
  <c r="Z13" i="16"/>
  <c r="Q13" i="16"/>
  <c r="M13" i="16"/>
  <c r="J13" i="16"/>
  <c r="I13" i="16"/>
  <c r="I93" i="19" l="1"/>
  <c r="I29" i="19"/>
  <c r="H94" i="19"/>
  <c r="I42" i="19"/>
  <c r="E11" i="19"/>
  <c r="E10" i="19" s="1"/>
  <c r="I18" i="19"/>
  <c r="D11" i="19"/>
  <c r="D10" i="19" s="1"/>
  <c r="I17" i="19"/>
  <c r="AE16" i="16"/>
  <c r="AR16" i="16" s="1"/>
  <c r="AT16" i="16"/>
  <c r="AE15" i="16"/>
  <c r="AR15" i="16" s="1"/>
  <c r="AT55" i="16"/>
  <c r="W50" i="16"/>
  <c r="AE50" i="16"/>
  <c r="W56" i="16"/>
  <c r="U56" i="16" s="1"/>
  <c r="AE56" i="16"/>
  <c r="AT50" i="16"/>
  <c r="W53" i="16"/>
  <c r="U55" i="16"/>
  <c r="AJ13" i="16"/>
  <c r="AF14" i="16"/>
  <c r="AF13" i="16" s="1"/>
  <c r="W60" i="16"/>
  <c r="X59" i="16"/>
  <c r="X57" i="16"/>
  <c r="AN53" i="16"/>
  <c r="U53" i="16"/>
  <c r="X53" i="16"/>
  <c r="W52" i="16"/>
  <c r="AC13" i="16"/>
  <c r="AB14" i="16"/>
  <c r="AT31" i="16"/>
  <c r="AR33" i="16"/>
  <c r="AT45" i="16"/>
  <c r="D26" i="16"/>
  <c r="F31" i="16"/>
  <c r="D31" i="16" s="1"/>
  <c r="F34" i="16"/>
  <c r="AN34" i="16" s="1"/>
  <c r="F37" i="16"/>
  <c r="AR42" i="16"/>
  <c r="AN43" i="16"/>
  <c r="F28" i="16"/>
  <c r="AR30" i="16"/>
  <c r="AT35" i="16"/>
  <c r="D25" i="16"/>
  <c r="AL25" i="16" s="1"/>
  <c r="N28" i="16"/>
  <c r="AR28" i="16" s="1"/>
  <c r="F19" i="16"/>
  <c r="D21" i="16"/>
  <c r="N22" i="16"/>
  <c r="D23" i="16"/>
  <c r="AT23" i="16"/>
  <c r="AR25" i="16"/>
  <c r="D27" i="16"/>
  <c r="D28" i="16"/>
  <c r="D32" i="16"/>
  <c r="AT34" i="16"/>
  <c r="F35" i="16"/>
  <c r="D35" i="16" s="1"/>
  <c r="F43" i="16"/>
  <c r="AN44" i="16"/>
  <c r="AR44" i="16"/>
  <c r="D45" i="16"/>
  <c r="AL45" i="16" s="1"/>
  <c r="N58" i="16"/>
  <c r="AT58" i="16"/>
  <c r="N60" i="16"/>
  <c r="AR60" i="16" s="1"/>
  <c r="N52" i="16"/>
  <c r="AR52" i="16" s="1"/>
  <c r="D59" i="16"/>
  <c r="F56" i="16"/>
  <c r="F55" i="16"/>
  <c r="D55" i="16" s="1"/>
  <c r="F54" i="16"/>
  <c r="F52" i="16"/>
  <c r="AN52" i="16" s="1"/>
  <c r="F51" i="16"/>
  <c r="AN51" i="16" s="1"/>
  <c r="K14" i="16"/>
  <c r="N15" i="16"/>
  <c r="N50" i="16"/>
  <c r="AR50" i="16" s="1"/>
  <c r="AT53" i="16"/>
  <c r="AN58" i="16"/>
  <c r="D60" i="16"/>
  <c r="AN60" i="16"/>
  <c r="AT59" i="16"/>
  <c r="AT60" i="16"/>
  <c r="AT51" i="16"/>
  <c r="AT52" i="16"/>
  <c r="N53" i="16"/>
  <c r="AR53" i="16" s="1"/>
  <c r="N55" i="16"/>
  <c r="AR55" i="16" s="1"/>
  <c r="AT56" i="16"/>
  <c r="N57" i="16"/>
  <c r="AR57" i="16" s="1"/>
  <c r="N49" i="16"/>
  <c r="AR19" i="16"/>
  <c r="E14" i="18"/>
  <c r="F14" i="18"/>
  <c r="F13" i="18"/>
  <c r="G29" i="17"/>
  <c r="K29" i="17" s="1"/>
  <c r="E11" i="17"/>
  <c r="E52" i="17" s="1"/>
  <c r="M29" i="17"/>
  <c r="M12" i="17"/>
  <c r="I11" i="17"/>
  <c r="I52" i="17" s="1"/>
  <c r="F29" i="19"/>
  <c r="H29" i="19" s="1"/>
  <c r="I34" i="19"/>
  <c r="G86" i="19"/>
  <c r="F86" i="19" s="1"/>
  <c r="G39" i="19"/>
  <c r="G11" i="19" s="1"/>
  <c r="I94" i="19"/>
  <c r="I14" i="18"/>
  <c r="E25" i="18"/>
  <c r="D21" i="18"/>
  <c r="C11" i="18"/>
  <c r="C10" i="18" s="1"/>
  <c r="F10" i="18" s="1"/>
  <c r="K12" i="17"/>
  <c r="G11" i="17"/>
  <c r="G52" i="17" s="1"/>
  <c r="L12" i="17"/>
  <c r="L29" i="17"/>
  <c r="P40" i="17"/>
  <c r="U23" i="16"/>
  <c r="AL23" i="16" s="1"/>
  <c r="U31" i="16"/>
  <c r="AR24" i="16"/>
  <c r="U35" i="16"/>
  <c r="D19" i="16"/>
  <c r="AR20" i="16"/>
  <c r="AR26" i="16"/>
  <c r="AR27" i="16"/>
  <c r="AL28" i="16"/>
  <c r="D50" i="16"/>
  <c r="V19" i="16"/>
  <c r="AS19" i="16"/>
  <c r="AN27" i="16"/>
  <c r="X37" i="16"/>
  <c r="V37" i="16"/>
  <c r="U37" i="16" s="1"/>
  <c r="D40" i="16"/>
  <c r="AL40" i="16" s="1"/>
  <c r="H14" i="16"/>
  <c r="H13" i="16" s="1"/>
  <c r="AI14" i="16"/>
  <c r="W15" i="16"/>
  <c r="F16" i="16"/>
  <c r="D16" i="16" s="1"/>
  <c r="X19" i="16"/>
  <c r="V20" i="16"/>
  <c r="U20" i="16" s="1"/>
  <c r="AL20" i="16" s="1"/>
  <c r="N21" i="16"/>
  <c r="AR21" i="16" s="1"/>
  <c r="V21" i="16"/>
  <c r="U21" i="16" s="1"/>
  <c r="AL21" i="16" s="1"/>
  <c r="E22" i="16"/>
  <c r="D22" i="16" s="1"/>
  <c r="F24" i="16"/>
  <c r="D24" i="16" s="1"/>
  <c r="W24" i="16"/>
  <c r="X25" i="16"/>
  <c r="V26" i="16"/>
  <c r="U26" i="16" s="1"/>
  <c r="AL26" i="16" s="1"/>
  <c r="V27" i="16"/>
  <c r="U27" i="16" s="1"/>
  <c r="AQ27" i="16"/>
  <c r="X28" i="16"/>
  <c r="AR29" i="16"/>
  <c r="F30" i="16"/>
  <c r="AT30" i="16"/>
  <c r="W31" i="16"/>
  <c r="AN31" i="16" s="1"/>
  <c r="U32" i="16"/>
  <c r="AL32" i="16" s="1"/>
  <c r="AR32" i="16"/>
  <c r="F33" i="16"/>
  <c r="AN33" i="16" s="1"/>
  <c r="W35" i="16"/>
  <c r="AN35" i="16" s="1"/>
  <c r="E37" i="16"/>
  <c r="D37" i="16" s="1"/>
  <c r="N37" i="16"/>
  <c r="AE38" i="16"/>
  <c r="AR38" i="16" s="1"/>
  <c r="AT38" i="16"/>
  <c r="W38" i="16"/>
  <c r="AR40" i="16"/>
  <c r="E42" i="16"/>
  <c r="X43" i="16"/>
  <c r="V43" i="16"/>
  <c r="U43" i="16" s="1"/>
  <c r="AT43" i="16"/>
  <c r="O48" i="16"/>
  <c r="D49" i="16"/>
  <c r="E51" i="16"/>
  <c r="N51" i="16"/>
  <c r="AN55" i="16"/>
  <c r="D57" i="16"/>
  <c r="AN57" i="16"/>
  <c r="E58" i="16"/>
  <c r="D58" i="16" s="1"/>
  <c r="X15" i="16"/>
  <c r="W16" i="16"/>
  <c r="G19" i="16"/>
  <c r="G14" i="16" s="1"/>
  <c r="V22" i="16"/>
  <c r="U22" i="16" s="1"/>
  <c r="W23" i="16"/>
  <c r="AN23" i="16" s="1"/>
  <c r="G24" i="16"/>
  <c r="G25" i="16"/>
  <c r="AT27" i="16"/>
  <c r="G28" i="16"/>
  <c r="W29" i="16"/>
  <c r="AN29" i="16" s="1"/>
  <c r="V30" i="16"/>
  <c r="U30" i="16" s="1"/>
  <c r="G31" i="16"/>
  <c r="AE31" i="16"/>
  <c r="AR31" i="16" s="1"/>
  <c r="W32" i="16"/>
  <c r="AN32" i="16" s="1"/>
  <c r="V33" i="16"/>
  <c r="U33" i="16" s="1"/>
  <c r="E34" i="16"/>
  <c r="D34" i="16" s="1"/>
  <c r="G35" i="16"/>
  <c r="AE35" i="16"/>
  <c r="AR35" i="16" s="1"/>
  <c r="V38" i="16"/>
  <c r="U38" i="16" s="1"/>
  <c r="X38" i="16"/>
  <c r="AR39" i="16"/>
  <c r="X40" i="16"/>
  <c r="F41" i="16"/>
  <c r="D41" i="16" s="1"/>
  <c r="G41" i="16"/>
  <c r="AE41" i="16"/>
  <c r="AR41" i="16" s="1"/>
  <c r="AT41" i="16"/>
  <c r="E43" i="16"/>
  <c r="D43" i="16" s="1"/>
  <c r="N43" i="16"/>
  <c r="AR43" i="16" s="1"/>
  <c r="N45" i="16"/>
  <c r="AR45" i="16" s="1"/>
  <c r="G46" i="16"/>
  <c r="F47" i="16"/>
  <c r="AN47" i="16" s="1"/>
  <c r="K48" i="16"/>
  <c r="AN50" i="16"/>
  <c r="G50" i="16"/>
  <c r="E52" i="16"/>
  <c r="H48" i="16"/>
  <c r="G52" i="16"/>
  <c r="D53" i="16"/>
  <c r="D54" i="16"/>
  <c r="W54" i="16"/>
  <c r="AT54" i="16"/>
  <c r="AR56" i="16"/>
  <c r="AR58" i="16"/>
  <c r="O14" i="16"/>
  <c r="O13" i="16" s="1"/>
  <c r="D15" i="16"/>
  <c r="U15" i="16"/>
  <c r="G20" i="16"/>
  <c r="G21" i="16"/>
  <c r="AE23" i="16"/>
  <c r="AR23" i="16" s="1"/>
  <c r="AT24" i="16"/>
  <c r="AN25" i="16"/>
  <c r="G26" i="16"/>
  <c r="G27" i="16"/>
  <c r="AO27" i="16" s="1"/>
  <c r="AN28" i="16"/>
  <c r="G29" i="16"/>
  <c r="E30" i="16"/>
  <c r="D30" i="16" s="1"/>
  <c r="AN30" i="16"/>
  <c r="X31" i="16"/>
  <c r="E33" i="16"/>
  <c r="D33" i="16" s="1"/>
  <c r="AT33" i="16"/>
  <c r="U34" i="16"/>
  <c r="AR34" i="16"/>
  <c r="X35" i="16"/>
  <c r="D39" i="16"/>
  <c r="AL39" i="16" s="1"/>
  <c r="X41" i="16"/>
  <c r="V41" i="16"/>
  <c r="U41" i="16" s="1"/>
  <c r="F42" i="16"/>
  <c r="AN42" i="16" s="1"/>
  <c r="G42" i="16"/>
  <c r="E44" i="16"/>
  <c r="D44" i="16" s="1"/>
  <c r="G44" i="16"/>
  <c r="AE46" i="16"/>
  <c r="W46" i="16"/>
  <c r="AT46" i="16"/>
  <c r="W49" i="16"/>
  <c r="AB48" i="16"/>
  <c r="AI48" i="16"/>
  <c r="V54" i="16"/>
  <c r="X54" i="16"/>
  <c r="X56" i="16"/>
  <c r="G57" i="16"/>
  <c r="AT20" i="16"/>
  <c r="V46" i="16"/>
  <c r="U46" i="16" s="1"/>
  <c r="X46" i="16"/>
  <c r="X51" i="16"/>
  <c r="V51" i="16"/>
  <c r="U51" i="16" s="1"/>
  <c r="N16" i="16"/>
  <c r="N14" i="16" s="1"/>
  <c r="R14" i="16"/>
  <c r="AN21" i="16"/>
  <c r="U24" i="16"/>
  <c r="AT26" i="16"/>
  <c r="N38" i="16"/>
  <c r="X39" i="16"/>
  <c r="F40" i="16"/>
  <c r="AN40" i="16" s="1"/>
  <c r="V44" i="16"/>
  <c r="U44" i="16" s="1"/>
  <c r="AL44" i="16" s="1"/>
  <c r="N46" i="16"/>
  <c r="X47" i="16"/>
  <c r="X49" i="16"/>
  <c r="V52" i="16"/>
  <c r="U52" i="16" s="1"/>
  <c r="N54" i="16"/>
  <c r="X55" i="16"/>
  <c r="AN56" i="16"/>
  <c r="AT57" i="16"/>
  <c r="N59" i="16"/>
  <c r="V59" i="16"/>
  <c r="G60" i="16"/>
  <c r="V60" i="16"/>
  <c r="U60" i="16" s="1"/>
  <c r="W59" i="16"/>
  <c r="AN59" i="16" s="1"/>
  <c r="V36" i="16"/>
  <c r="U36" i="16" s="1"/>
  <c r="AL36" i="16" s="1"/>
  <c r="F38" i="16"/>
  <c r="D38" i="16" s="1"/>
  <c r="V42" i="16"/>
  <c r="U42" i="16" s="1"/>
  <c r="F46" i="16"/>
  <c r="D46" i="16" s="1"/>
  <c r="R48" i="16"/>
  <c r="V50" i="16"/>
  <c r="U50" i="16" s="1"/>
  <c r="V57" i="16"/>
  <c r="U57" i="16" s="1"/>
  <c r="G58" i="16"/>
  <c r="V58" i="16"/>
  <c r="U58" i="16" s="1"/>
  <c r="U16" i="16" l="1"/>
  <c r="AN16" i="16"/>
  <c r="AL55" i="16"/>
  <c r="AL53" i="16"/>
  <c r="AB13" i="16"/>
  <c r="AL34" i="16"/>
  <c r="AL35" i="16"/>
  <c r="AN41" i="16"/>
  <c r="D51" i="16"/>
  <c r="AL51" i="16" s="1"/>
  <c r="AL27" i="16"/>
  <c r="AL31" i="16"/>
  <c r="D52" i="16"/>
  <c r="K13" i="16"/>
  <c r="AN54" i="16"/>
  <c r="G48" i="16"/>
  <c r="G13" i="16" s="1"/>
  <c r="AL33" i="16"/>
  <c r="AL30" i="16"/>
  <c r="AL60" i="16"/>
  <c r="N48" i="16"/>
  <c r="N13" i="16" s="1"/>
  <c r="AR59" i="16"/>
  <c r="AR51" i="16"/>
  <c r="AL52" i="16"/>
  <c r="AL58" i="16"/>
  <c r="AL50" i="16"/>
  <c r="F11" i="18"/>
  <c r="K11" i="17"/>
  <c r="O11" i="17"/>
  <c r="M11" i="17"/>
  <c r="L11" i="17"/>
  <c r="I11" i="19"/>
  <c r="G10" i="19"/>
  <c r="I39" i="19"/>
  <c r="E21" i="18"/>
  <c r="E20" i="18" s="1"/>
  <c r="F21" i="18"/>
  <c r="E11" i="18"/>
  <c r="E10" i="18" s="1"/>
  <c r="F14" i="16"/>
  <c r="W48" i="16"/>
  <c r="U49" i="16"/>
  <c r="AL38" i="16"/>
  <c r="AT14" i="16"/>
  <c r="AI13" i="16"/>
  <c r="X48" i="16"/>
  <c r="AL24" i="16"/>
  <c r="AL46" i="16"/>
  <c r="AT48" i="16"/>
  <c r="AL41" i="16"/>
  <c r="E48" i="16"/>
  <c r="D42" i="16"/>
  <c r="AL42" i="16" s="1"/>
  <c r="U29" i="16"/>
  <c r="AL29" i="16" s="1"/>
  <c r="AM19" i="16"/>
  <c r="U19" i="16"/>
  <c r="AL19" i="16" s="1"/>
  <c r="AL57" i="16"/>
  <c r="U59" i="16"/>
  <c r="AL59" i="16" s="1"/>
  <c r="AN46" i="16"/>
  <c r="E14" i="16"/>
  <c r="E13" i="16" s="1"/>
  <c r="X14" i="16"/>
  <c r="D56" i="16"/>
  <c r="AL56" i="16" s="1"/>
  <c r="V14" i="16"/>
  <c r="V13" i="16" s="1"/>
  <c r="R13" i="16"/>
  <c r="AE48" i="16"/>
  <c r="U54" i="16"/>
  <c r="AL54" i="16" s="1"/>
  <c r="AR46" i="16"/>
  <c r="AL15" i="16"/>
  <c r="AR54" i="16"/>
  <c r="F48" i="16"/>
  <c r="V48" i="16"/>
  <c r="D47" i="16"/>
  <c r="AL47" i="16" s="1"/>
  <c r="AL43" i="16"/>
  <c r="AN38" i="16"/>
  <c r="AN24" i="16"/>
  <c r="AN15" i="16"/>
  <c r="W14" i="16"/>
  <c r="AE14" i="16"/>
  <c r="AR48" i="16" l="1"/>
  <c r="D48" i="16"/>
  <c r="E32" i="18"/>
  <c r="H39" i="19"/>
  <c r="I10" i="19"/>
  <c r="K9" i="19"/>
  <c r="I24" i="18"/>
  <c r="F20" i="18"/>
  <c r="AE13" i="16"/>
  <c r="AR13" i="16" s="1"/>
  <c r="AR14" i="16"/>
  <c r="AN48" i="16"/>
  <c r="W13" i="16"/>
  <c r="AN14" i="16"/>
  <c r="F13" i="16"/>
  <c r="D14" i="16"/>
  <c r="U14" i="16"/>
  <c r="X13" i="16"/>
  <c r="AT13" i="16"/>
  <c r="U48" i="16"/>
  <c r="AL48" i="16" l="1"/>
  <c r="D13" i="16"/>
  <c r="H11" i="19"/>
  <c r="H10" i="19"/>
  <c r="AL14" i="16"/>
  <c r="U13" i="16"/>
  <c r="AN13" i="16"/>
  <c r="AL13" i="16" l="1"/>
  <c r="K65" i="14"/>
  <c r="J65" i="14"/>
  <c r="C65" i="14"/>
  <c r="I65" i="14" s="1"/>
  <c r="J63" i="14"/>
  <c r="C63" i="14"/>
  <c r="I63" i="14" s="1"/>
  <c r="J62" i="14"/>
  <c r="C62" i="14"/>
  <c r="I62" i="14" s="1"/>
  <c r="E61" i="14"/>
  <c r="E60" i="14" s="1"/>
  <c r="K60" i="14" s="1"/>
  <c r="D61" i="14"/>
  <c r="J61" i="14" s="1"/>
  <c r="C61" i="14"/>
  <c r="I61" i="14" s="1"/>
  <c r="D60" i="14"/>
  <c r="J60" i="14" s="1"/>
  <c r="K58" i="14"/>
  <c r="J58" i="14"/>
  <c r="I58" i="14"/>
  <c r="C58" i="14"/>
  <c r="K55" i="14"/>
  <c r="J55" i="14"/>
  <c r="I55" i="14"/>
  <c r="C55" i="14"/>
  <c r="K54" i="14"/>
  <c r="J54" i="14"/>
  <c r="I54" i="14"/>
  <c r="C54" i="14"/>
  <c r="K53" i="14"/>
  <c r="J53" i="14"/>
  <c r="I53" i="14"/>
  <c r="C53" i="14"/>
  <c r="K52" i="14"/>
  <c r="J52" i="14"/>
  <c r="I52" i="14"/>
  <c r="C52" i="14"/>
  <c r="K51" i="14"/>
  <c r="J51" i="14"/>
  <c r="I51" i="14"/>
  <c r="C51" i="14"/>
  <c r="K50" i="14"/>
  <c r="J50" i="14"/>
  <c r="I50" i="14"/>
  <c r="C50" i="14"/>
  <c r="K48" i="14"/>
  <c r="J48" i="14"/>
  <c r="I48" i="14"/>
  <c r="C48" i="14"/>
  <c r="J47" i="14"/>
  <c r="I47" i="14"/>
  <c r="C47" i="14"/>
  <c r="K46" i="14"/>
  <c r="J46" i="14"/>
  <c r="C46" i="14"/>
  <c r="I46" i="14" s="1"/>
  <c r="K45" i="14"/>
  <c r="J45" i="14"/>
  <c r="I45" i="14"/>
  <c r="C45" i="14"/>
  <c r="J44" i="14"/>
  <c r="C44" i="14"/>
  <c r="I44" i="14" s="1"/>
  <c r="J43" i="14"/>
  <c r="C43" i="14"/>
  <c r="I43" i="14" s="1"/>
  <c r="K41" i="14"/>
  <c r="J41" i="14"/>
  <c r="E41" i="14"/>
  <c r="D41" i="14"/>
  <c r="J40" i="14"/>
  <c r="C40" i="14"/>
  <c r="I40" i="14" s="1"/>
  <c r="C39" i="14"/>
  <c r="C38" i="14"/>
  <c r="K37" i="14"/>
  <c r="J37" i="14"/>
  <c r="I37" i="14"/>
  <c r="C37" i="14"/>
  <c r="C34" i="14"/>
  <c r="I34" i="14" s="1"/>
  <c r="K18" i="14"/>
  <c r="E18" i="14"/>
  <c r="E17" i="14" s="1"/>
  <c r="D18" i="14"/>
  <c r="J18" i="14" s="1"/>
  <c r="H14" i="14"/>
  <c r="E14" i="14"/>
  <c r="K17" i="14" l="1"/>
  <c r="E16" i="14"/>
  <c r="C41" i="14"/>
  <c r="I41" i="14" s="1"/>
  <c r="C18" i="14"/>
  <c r="C60" i="14"/>
  <c r="I60" i="14" s="1"/>
  <c r="D17" i="14"/>
  <c r="J17" i="14" l="1"/>
  <c r="D16" i="14"/>
  <c r="I18" i="14"/>
  <c r="C17" i="14"/>
  <c r="E15" i="14"/>
  <c r="K15" i="14" s="1"/>
  <c r="K16" i="14"/>
  <c r="V105" i="9"/>
  <c r="T105" i="9"/>
  <c r="V104" i="9"/>
  <c r="T104" i="9"/>
  <c r="V103" i="9"/>
  <c r="T103" i="9"/>
  <c r="V102" i="9"/>
  <c r="T102" i="9"/>
  <c r="V101" i="9"/>
  <c r="T101" i="9"/>
  <c r="V100" i="9"/>
  <c r="T100" i="9"/>
  <c r="V99" i="9"/>
  <c r="T99" i="9"/>
  <c r="V98" i="9"/>
  <c r="T98" i="9"/>
  <c r="V97" i="9"/>
  <c r="T97" i="9"/>
  <c r="V96" i="9"/>
  <c r="T96" i="9"/>
  <c r="V95" i="9"/>
  <c r="T95" i="9"/>
  <c r="V94" i="9"/>
  <c r="T94" i="9"/>
  <c r="V93" i="9"/>
  <c r="T93" i="9"/>
  <c r="V92" i="9"/>
  <c r="T92" i="9"/>
  <c r="V91" i="9"/>
  <c r="T91" i="9"/>
  <c r="V90" i="9"/>
  <c r="T90" i="9"/>
  <c r="V89" i="9"/>
  <c r="T89" i="9"/>
  <c r="V88" i="9"/>
  <c r="T88" i="9"/>
  <c r="V87" i="9"/>
  <c r="T87" i="9"/>
  <c r="V86" i="9"/>
  <c r="T86" i="9"/>
  <c r="V85" i="9"/>
  <c r="T85" i="9"/>
  <c r="V84" i="9"/>
  <c r="T84" i="9"/>
  <c r="V83" i="9"/>
  <c r="T83" i="9"/>
  <c r="V82" i="9"/>
  <c r="T82" i="9"/>
  <c r="V81" i="9"/>
  <c r="T81" i="9"/>
  <c r="V80" i="9"/>
  <c r="T80" i="9"/>
  <c r="V79" i="9"/>
  <c r="T79" i="9"/>
  <c r="V78" i="9"/>
  <c r="T78" i="9"/>
  <c r="V77" i="9"/>
  <c r="T77" i="9"/>
  <c r="V76" i="9"/>
  <c r="T76" i="9"/>
  <c r="V75" i="9"/>
  <c r="T75" i="9"/>
  <c r="V74" i="9"/>
  <c r="T74" i="9"/>
  <c r="V73" i="9"/>
  <c r="T73" i="9"/>
  <c r="V72" i="9"/>
  <c r="T72" i="9"/>
  <c r="V71" i="9"/>
  <c r="T71" i="9"/>
  <c r="V70" i="9"/>
  <c r="T70" i="9"/>
  <c r="V69" i="9"/>
  <c r="T69" i="9"/>
  <c r="V68" i="9"/>
  <c r="T68" i="9"/>
  <c r="V67" i="9"/>
  <c r="T67" i="9"/>
  <c r="V66" i="9"/>
  <c r="T66" i="9"/>
  <c r="V65" i="9"/>
  <c r="T65" i="9"/>
  <c r="V64" i="9"/>
  <c r="T64" i="9"/>
  <c r="V63" i="9"/>
  <c r="T63" i="9"/>
  <c r="V62" i="9"/>
  <c r="T62" i="9"/>
  <c r="V61" i="9"/>
  <c r="T61" i="9"/>
  <c r="V60" i="9"/>
  <c r="T60" i="9"/>
  <c r="V59" i="9"/>
  <c r="T59" i="9"/>
  <c r="V58" i="9"/>
  <c r="T58" i="9"/>
  <c r="V57" i="9"/>
  <c r="T57" i="9"/>
  <c r="V56" i="9"/>
  <c r="T56" i="9"/>
  <c r="V55" i="9"/>
  <c r="T55" i="9"/>
  <c r="V54" i="9"/>
  <c r="T54" i="9"/>
  <c r="V53" i="9"/>
  <c r="T53" i="9"/>
  <c r="V52" i="9"/>
  <c r="T52" i="9"/>
  <c r="V51" i="9"/>
  <c r="T51" i="9"/>
  <c r="V50" i="9"/>
  <c r="T50" i="9"/>
  <c r="V49" i="9"/>
  <c r="T49" i="9"/>
  <c r="V48" i="9"/>
  <c r="T48" i="9"/>
  <c r="V47" i="9"/>
  <c r="T47" i="9"/>
  <c r="V41" i="9"/>
  <c r="T41" i="9"/>
  <c r="V40" i="9"/>
  <c r="T40" i="9"/>
  <c r="V39" i="9"/>
  <c r="C39" i="9"/>
  <c r="T39" i="9" s="1"/>
  <c r="V38" i="9"/>
  <c r="T38" i="9"/>
  <c r="V37" i="9"/>
  <c r="T37" i="9"/>
  <c r="V36" i="9"/>
  <c r="T36" i="9"/>
  <c r="V35" i="9"/>
  <c r="T35" i="9"/>
  <c r="V34" i="9"/>
  <c r="T34" i="9"/>
  <c r="V33" i="9"/>
  <c r="T33" i="9"/>
  <c r="V32" i="9"/>
  <c r="T32" i="9"/>
  <c r="V31" i="9"/>
  <c r="T31" i="9"/>
  <c r="V30" i="9"/>
  <c r="T30" i="9"/>
  <c r="V29" i="9"/>
  <c r="T29" i="9"/>
  <c r="V28" i="9"/>
  <c r="T28" i="9"/>
  <c r="V27" i="9"/>
  <c r="T27" i="9"/>
  <c r="V26" i="9"/>
  <c r="T26" i="9"/>
  <c r="V25" i="9"/>
  <c r="T25" i="9"/>
  <c r="V24" i="9"/>
  <c r="T24" i="9"/>
  <c r="V23" i="9"/>
  <c r="T23" i="9"/>
  <c r="V22" i="9"/>
  <c r="T22" i="9"/>
  <c r="V21" i="9"/>
  <c r="T21" i="9"/>
  <c r="V20" i="9"/>
  <c r="T20" i="9"/>
  <c r="V19" i="9"/>
  <c r="T19" i="9"/>
  <c r="V18" i="9"/>
  <c r="T18" i="9"/>
  <c r="V17" i="9"/>
  <c r="T17" i="9"/>
  <c r="V16" i="9"/>
  <c r="T16" i="9"/>
  <c r="V15" i="9"/>
  <c r="T15" i="9"/>
  <c r="V14" i="9"/>
  <c r="T14" i="9"/>
  <c r="V13" i="9"/>
  <c r="T13" i="9"/>
  <c r="T12" i="9"/>
  <c r="V11" i="9"/>
  <c r="T11" i="9"/>
  <c r="S10" i="9"/>
  <c r="R10" i="9"/>
  <c r="Q10" i="9"/>
  <c r="P10" i="9"/>
  <c r="O10" i="9"/>
  <c r="N10" i="9"/>
  <c r="M10" i="9"/>
  <c r="L10" i="9"/>
  <c r="K10" i="9"/>
  <c r="J10" i="9"/>
  <c r="I10" i="9"/>
  <c r="H10" i="9"/>
  <c r="G10" i="9"/>
  <c r="F10" i="9"/>
  <c r="E10" i="9"/>
  <c r="D10" i="9"/>
  <c r="C10" i="9"/>
  <c r="V10" i="9" l="1"/>
  <c r="T10" i="9"/>
  <c r="C16" i="14"/>
  <c r="I17" i="14"/>
  <c r="J16" i="14"/>
  <c r="D15" i="14"/>
  <c r="J15" i="14" s="1"/>
  <c r="C15" i="14" l="1"/>
  <c r="I15" i="14" s="1"/>
  <c r="I16" i="14"/>
</calcChain>
</file>

<file path=xl/sharedStrings.xml><?xml version="1.0" encoding="utf-8"?>
<sst xmlns="http://schemas.openxmlformats.org/spreadsheetml/2006/main" count="731" uniqueCount="445">
  <si>
    <t>STT</t>
  </si>
  <si>
    <t>Dự toán</t>
  </si>
  <si>
    <t>Quyết toán</t>
  </si>
  <si>
    <t>Chi giáo dục - đào tạo và dạy nghề</t>
  </si>
  <si>
    <t>Chi khoa học và công nghệ</t>
  </si>
  <si>
    <t>Chi quốc phòng</t>
  </si>
  <si>
    <t>Chi an ninh và trật tự an toàn xã hội</t>
  </si>
  <si>
    <t>Chi văn hóa thông tin</t>
  </si>
  <si>
    <t>Chi thể dục thể thao</t>
  </si>
  <si>
    <t>Chi bảo vệ môi trường</t>
  </si>
  <si>
    <t>Trong đó</t>
  </si>
  <si>
    <t>A</t>
  </si>
  <si>
    <t>B</t>
  </si>
  <si>
    <t>Tổng số</t>
  </si>
  <si>
    <t>I</t>
  </si>
  <si>
    <t>Các Cơ quan, Tổ chức</t>
  </si>
  <si>
    <t>a</t>
  </si>
  <si>
    <t>Trung tâm chính trị huyện</t>
  </si>
  <si>
    <t>Hội Đông Y huyện</t>
  </si>
  <si>
    <t>Hội Nạn nhân Chất độc Da cam huyện</t>
  </si>
  <si>
    <t>Ban Đại diện Hội Người cao tuổi huyện</t>
  </si>
  <si>
    <t>Hội Liên Hiệp Phụ nữ huyện</t>
  </si>
  <si>
    <t>Hội Nông dân Việt Nam huyện</t>
  </si>
  <si>
    <t>Hội Cựu Chiến Binh huyện</t>
  </si>
  <si>
    <t>Hội Chữ Thập đỏ huyện</t>
  </si>
  <si>
    <t>Thanh tra huyện</t>
  </si>
  <si>
    <t>Ủy Ban Mặt Trận Tổ Quốc huyện</t>
  </si>
  <si>
    <t>Trung tâm Văn hóa, thể thao và truyền thanh huyện</t>
  </si>
  <si>
    <t>Trung tâm Giáo dục nghề nghiệp - Giáo dục thường xuyên huyện</t>
  </si>
  <si>
    <t>Trung tâm Phát triển Quỹ đất huyện</t>
  </si>
  <si>
    <t>Hội Cựu Thanh niên xung phong huyện</t>
  </si>
  <si>
    <t>Ban quản lý dự án đầu tư xây dựng huyện</t>
  </si>
  <si>
    <t>Văn phòng Huyện ủy</t>
  </si>
  <si>
    <t>Công an huyện</t>
  </si>
  <si>
    <t>Ban chỉ huy Quân sự huyện</t>
  </si>
  <si>
    <t>Trung tâm Y tế huyện Tân châu</t>
  </si>
  <si>
    <t>III</t>
  </si>
  <si>
    <t>SỰ NGHIỆP GD&amp;ĐT</t>
  </si>
  <si>
    <t>Sự nghiệp giáo dục</t>
  </si>
  <si>
    <t>IV</t>
  </si>
  <si>
    <t>Các đơn vị khác</t>
  </si>
  <si>
    <t>HUYỆN TÂN CHÂU</t>
  </si>
  <si>
    <t>II</t>
  </si>
  <si>
    <t>Ngân sách cấp huyện</t>
  </si>
  <si>
    <t>Vốn trong nước</t>
  </si>
  <si>
    <t>Vốn ngoài nước</t>
  </si>
  <si>
    <t>Gồm</t>
  </si>
  <si>
    <t>Bổ sung có mục tiêu</t>
  </si>
  <si>
    <t>5=6+7</t>
  </si>
  <si>
    <t>Chi thường xuyên</t>
  </si>
  <si>
    <t>Chi đầu tư phát triển</t>
  </si>
  <si>
    <t>Chi chuyển nguồn sang năm sau</t>
  </si>
  <si>
    <t>Chi CTMTQG</t>
  </si>
  <si>
    <t>E</t>
  </si>
  <si>
    <t>D</t>
  </si>
  <si>
    <t>C</t>
  </si>
  <si>
    <t>V</t>
  </si>
  <si>
    <t>2</t>
  </si>
  <si>
    <t>Bổ sung cân đối</t>
  </si>
  <si>
    <t>1</t>
  </si>
  <si>
    <t>Chi các chương trình mục tiêu quốc gia</t>
  </si>
  <si>
    <t>7</t>
  </si>
  <si>
    <t>Chi tạo nguồn, điều chỉnh tiền lương</t>
  </si>
  <si>
    <t>4</t>
  </si>
  <si>
    <t>Dự phòng ngân sách</t>
  </si>
  <si>
    <t>3</t>
  </si>
  <si>
    <t>Thu chuyển nguồn từ năm trước chuyển sang</t>
  </si>
  <si>
    <t>Thu kết dư</t>
  </si>
  <si>
    <t>VI</t>
  </si>
  <si>
    <t>Thu từ quỹ dự trữ tài chính</t>
  </si>
  <si>
    <t>Thu bổ sung có mục tiêu</t>
  </si>
  <si>
    <t>Thu bổ sung từ ngân sách cấp trên</t>
  </si>
  <si>
    <t>3=2-1</t>
  </si>
  <si>
    <t>Tương đối (%)</t>
  </si>
  <si>
    <t>So sánh</t>
  </si>
  <si>
    <t>Nội dung (1)</t>
  </si>
  <si>
    <t>Đơn vị: đồng</t>
  </si>
  <si>
    <t>TỔNG CỘNG</t>
  </si>
  <si>
    <t>Thị trấn Tân Châu</t>
  </si>
  <si>
    <t>So sánh (%)</t>
  </si>
  <si>
    <t/>
  </si>
  <si>
    <t>3=2/1</t>
  </si>
  <si>
    <t>-</t>
  </si>
  <si>
    <t>5</t>
  </si>
  <si>
    <t>Chi bổ sung có mục tiêu</t>
  </si>
  <si>
    <t>Chi nộp ngân sách cấp trên</t>
  </si>
  <si>
    <t>CHI NGÂN SÁCH CẤP HUYỆN THEO LĨNH VỰC</t>
  </si>
  <si>
    <t>Chi y tế, dân số và gia đình</t>
  </si>
  <si>
    <t>Chi các hoạt động kinh tế</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</si>
  <si>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</si>
  <si>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</si>
  <si>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Chi bổ sung quỹ dự trữ tài chính</t>
  </si>
  <si>
    <t>CHI NỘP NGÂN SÁCH CẤP TRÊN</t>
  </si>
  <si>
    <t>CHI CHUYỂN NGUỒN SANG NĂM SAU</t>
  </si>
  <si>
    <t>Số TT</t>
  </si>
  <si>
    <t>Nội dung chi</t>
  </si>
  <si>
    <t>DỰ TOÁN</t>
  </si>
  <si>
    <t>QUYẾT TOÁN</t>
  </si>
  <si>
    <t>Chi trả nợ  lãi các khoản do chính quyền địa phương vay</t>
  </si>
  <si>
    <t xml:space="preserve">Chi ĐT phát triển </t>
  </si>
  <si>
    <t xml:space="preserve">Chi thường xuyên </t>
  </si>
  <si>
    <t>Phòng Y Tế huyện</t>
  </si>
  <si>
    <t>Phòng Tài nguyên và Môi trường huyện</t>
  </si>
  <si>
    <t>Ban Chấp hành Đoàn huyện</t>
  </si>
  <si>
    <t>Phòng Lao động Thương binh và Xã hội huyện</t>
  </si>
  <si>
    <t>Phòng Văn hóa và Thông tin huyện</t>
  </si>
  <si>
    <t>Phòng Nội vụ huyện</t>
  </si>
  <si>
    <t>Văn phòng Phòng Tài Chính và Kế hoạch huyện</t>
  </si>
  <si>
    <t>VP Phòng Giáo dục và Đào tạo huyện Tân Châu</t>
  </si>
  <si>
    <t>Văn phòng UBND và HĐND huyện Tân Châu</t>
  </si>
  <si>
    <t>Phòng Tư pháp huyện Tân Châu</t>
  </si>
  <si>
    <t>Phòng Nông nghiệp và Phát triển Nông thôn huyện</t>
  </si>
  <si>
    <t>Phòng Kinh tế và Hạ Tầng huyện</t>
  </si>
  <si>
    <t>Quỹ đầu tư phát triển tỉnh Tây Ninh</t>
  </si>
  <si>
    <t>Ngân hàng Chính sách xã hội huyện Tân Châu, tỉnh Tây Ninh</t>
  </si>
  <si>
    <t>Toà án Nhân dân Huyện Tân Châu</t>
  </si>
  <si>
    <t>Chi cục Thuế khu vực Tân Biên - Tân Châu</t>
  </si>
  <si>
    <t>Trường Trung học Cơ sở Bổ Túc</t>
  </si>
  <si>
    <t>Trường Tiểu học Suối Dây B</t>
  </si>
  <si>
    <t>Trường Trung học cơ sở Bưng Bàng</t>
  </si>
  <si>
    <t>Trường Tiểu học Tân Phú B</t>
  </si>
  <si>
    <t>Trường Mầm non Tân Phú</t>
  </si>
  <si>
    <t>Trường Mầm non Thạnh Đông</t>
  </si>
  <si>
    <t>Trường Mẫu giáo Tân Đông</t>
  </si>
  <si>
    <t>Trường Trung học Cơ sở Tân Hiệp</t>
  </si>
  <si>
    <t>Trường Trung học Cơ sở Thạnh Đông</t>
  </si>
  <si>
    <t>Trường Trung học Cơ sở Thị trấn</t>
  </si>
  <si>
    <t>Trường Trung học Cơ sở Tân Đông</t>
  </si>
  <si>
    <t>Trường Trung học cơ sở Tân Hà</t>
  </si>
  <si>
    <t>Trường Trung học Cơ sở Suối Dây</t>
  </si>
  <si>
    <t>Trường Trung học Cơ sở Suối Ngô</t>
  </si>
  <si>
    <t>Trường Trung học Cơ sở Tân Hòa</t>
  </si>
  <si>
    <t>Trường Mầm non Thị trấn Tân Châu</t>
  </si>
  <si>
    <t>Trường Mầm non Tân Hiệp</t>
  </si>
  <si>
    <t>Trường Mầm non Nước Trong</t>
  </si>
  <si>
    <t>Trường Trung học Cơ sở Tân Hưng</t>
  </si>
  <si>
    <t>Trường Tiểu học Tân Hiệp B</t>
  </si>
  <si>
    <t>Trường Trung học Cơ sở Đồng Rùm</t>
  </si>
  <si>
    <t>Trường Trung học Cơ sở Lê Lợi</t>
  </si>
  <si>
    <t>Trường Trung học cơ sở Tân Phú</t>
  </si>
  <si>
    <t>Trường Tiểu học Nguyễn Viết Xuân</t>
  </si>
  <si>
    <t>Trường Tiểu học Thị trấn A</t>
  </si>
  <si>
    <t>Trường Tiểu học Tân Phú A</t>
  </si>
  <si>
    <t>Trường Tiểu học Thạnh Đông B</t>
  </si>
  <si>
    <t>Trường Tiểu học Thạnh Đông A</t>
  </si>
  <si>
    <t>Trường Tiểu học Lương Định Của</t>
  </si>
  <si>
    <t>Trường Tiểu học Thị Trấn</t>
  </si>
  <si>
    <t>Trường Tiểu học Tân Hiệp</t>
  </si>
  <si>
    <t>Trường Mẫu giáo Tân Hưng</t>
  </si>
  <si>
    <t>Trường Mẫu giáo Suối Dây</t>
  </si>
  <si>
    <t>Trường Tiểu học Tân Hưng A</t>
  </si>
  <si>
    <t>Trường Tiểu học Tân Hưng C</t>
  </si>
  <si>
    <t>Trường Tiểu học Tân Hội</t>
  </si>
  <si>
    <t>Trường Tiểu học Tân Hội B</t>
  </si>
  <si>
    <t>Trường Tiểu học Suối Dây A</t>
  </si>
  <si>
    <t>Trường Mầm non Bổ Túc</t>
  </si>
  <si>
    <t>Trường Mầm non Suối Ngô</t>
  </si>
  <si>
    <t>Trường Mầm non Sơn Ca</t>
  </si>
  <si>
    <t>Trường Mầm non Tân Hòa</t>
  </si>
  <si>
    <t>Trường Mầm non Tân Thành</t>
  </si>
  <si>
    <t>Trường Mẫu giáo Tân Hà</t>
  </si>
  <si>
    <t>Trường Tiểu học Tân Đông B</t>
  </si>
  <si>
    <t>Trường Tiểu học Tân Hà</t>
  </si>
  <si>
    <t>Trường Tiểu học Tân Hòa A</t>
  </si>
  <si>
    <t>Trường Tiểu học Tân Thành</t>
  </si>
  <si>
    <t>Trường Tiểu học Tân Thành B</t>
  </si>
  <si>
    <t>Trường Tiểu học Suối Ngô C</t>
  </si>
  <si>
    <t>Trường Tiểu học Suối Ngô D</t>
  </si>
  <si>
    <t>Trường Tiểu học Bưng Bàng</t>
  </si>
  <si>
    <t>Trường Tiểu học Đồng Kèn</t>
  </si>
  <si>
    <t>Trường Tiểu học Tân Đông</t>
  </si>
  <si>
    <t>Trường Tiểu học Suối Ngô A</t>
  </si>
  <si>
    <t>Trường Tiểu học Suối Ngô B</t>
  </si>
  <si>
    <t>Bao gồm</t>
  </si>
  <si>
    <t>Thu từ ngân sách cấp dưới nộp lên</t>
  </si>
  <si>
    <t xml:space="preserve"> HUYỆN TÂN CHÂU</t>
  </si>
  <si>
    <t xml:space="preserve">Nội dung </t>
  </si>
  <si>
    <t>TỔNG CHI NGÂN SÁCH ĐỊA PHƯƠNG</t>
  </si>
  <si>
    <t>CHI CÂN ĐỐI NGÂN SÁCH ĐỊA PHƯƠNG</t>
  </si>
  <si>
    <t xml:space="preserve">Chi đầu tư cho các dự án </t>
  </si>
  <si>
    <t>Trong đó: Chia theo lĩnh vực</t>
  </si>
  <si>
    <t xml:space="preserve">Chi khoa học và công nghệ </t>
  </si>
  <si>
    <t>Chi An ninh và trật tự, an toàn xã hội</t>
  </si>
  <si>
    <t>Chi sự nghiệp phát thanh truyền hình, thông tấn</t>
  </si>
  <si>
    <t>Chi bào vệ môi trường</t>
  </si>
  <si>
    <t>Chi hoạt động của các cơ quan quản lý nhà nước, Đảng, đoàn thể</t>
  </si>
  <si>
    <t>Chi đảm bảo xã hội</t>
  </si>
  <si>
    <t>Chi đầu tư khác theo quy định</t>
  </si>
  <si>
    <t>Trong đó: Chia theo nguồn vốn</t>
  </si>
  <si>
    <t>Chi đầu tư từ nguồn thu tiền sử dụng đất</t>
  </si>
  <si>
    <t>Chi đầu tư từ nguồn thu xổ số kiến thiết</t>
  </si>
  <si>
    <t>Chi đầu tư từ nguồn kết dư ngân sách huyện</t>
  </si>
  <si>
    <t>Nguồn vốn cân đối NS huyện (Mã DP 300)</t>
  </si>
  <si>
    <t>Nguồn tiền sử dụng đất NS huyện (Mã DP 304)</t>
  </si>
  <si>
    <t>Trong đó:</t>
  </si>
  <si>
    <t>6</t>
  </si>
  <si>
    <t>8</t>
  </si>
  <si>
    <t>9</t>
  </si>
  <si>
    <t>10</t>
  </si>
  <si>
    <t>11</t>
  </si>
  <si>
    <t>12</t>
  </si>
  <si>
    <t>13</t>
  </si>
  <si>
    <t>Chi các khoản khác theo quy định</t>
  </si>
  <si>
    <t>Chi trả nợ lãi các khoản do chính quyền địa phương vay</t>
  </si>
  <si>
    <t>CHI CÁC CHƯƠNG TRÌNH MỤC TIÊU</t>
  </si>
  <si>
    <t>Chương trình mục tiêu quốc gia giảm nghèo bền vững giai đoạn 2021-2025</t>
  </si>
  <si>
    <t>Chương trình mục tiêu quốc gia xây dựng nông thôn mới giai đoạn 2021-2025</t>
  </si>
  <si>
    <t>hương trình mục tiêu quốc gia phát triển kinh tế - xã hội vùng đồng bào dân tộc thiểu số và miền núi giai đoạn 2021-2030</t>
  </si>
  <si>
    <t xml:space="preserve">Chi các chương trình mục tiêu, nhiệm vụ </t>
  </si>
  <si>
    <t>CHI BỔ SUNG CHO CẤP DƯỚI</t>
  </si>
  <si>
    <t>Chi bổ sung cân đối</t>
  </si>
  <si>
    <t xml:space="preserve">Dự toán </t>
  </si>
  <si>
    <t>Ngân sách cấp tỉnh (huyện)</t>
  </si>
  <si>
    <t>Ngân sách huyện (xã)</t>
  </si>
  <si>
    <t>Ngân sách địa phương</t>
  </si>
  <si>
    <t>Ngân sách cấp tỉnh (Huyện)</t>
  </si>
  <si>
    <t>Ngân sách cấp huyện (Xã)</t>
  </si>
  <si>
    <t>1=2+3</t>
  </si>
  <si>
    <t>4=5+6</t>
  </si>
  <si>
    <t>7=4/1</t>
  </si>
  <si>
    <t>8=5/2</t>
  </si>
  <si>
    <t>9=6/3</t>
  </si>
  <si>
    <r>
      <rPr>
        <b/>
        <sz val="11"/>
        <color indexed="8"/>
        <rFont val="Times New Roman"/>
        <family val="1"/>
      </rPr>
      <t xml:space="preserve">Chi ĐT phát triển </t>
    </r>
    <r>
      <rPr>
        <sz val="11"/>
        <color indexed="8"/>
        <rFont val="Times New Roman"/>
        <family val="1"/>
      </rPr>
      <t>(không kể chương trình MTQG)</t>
    </r>
  </si>
  <si>
    <r>
      <rPr>
        <b/>
        <sz val="11"/>
        <color indexed="8"/>
        <rFont val="Times New Roman"/>
        <family val="1"/>
      </rPr>
      <t xml:space="preserve">Chi thường xuyên </t>
    </r>
    <r>
      <rPr>
        <sz val="11"/>
        <color indexed="8"/>
        <rFont val="Times New Roman"/>
        <family val="1"/>
      </rPr>
      <t>(không kể chương trình MTQG)</t>
    </r>
  </si>
  <si>
    <t>ỦY BAN NHÂN DÂN</t>
  </si>
  <si>
    <t>Biểu số 102/CK-NSNN</t>
  </si>
  <si>
    <t>(Quyết toán đã được HĐND phê chuẩn)</t>
  </si>
  <si>
    <t>Mã ĐB</t>
  </si>
  <si>
    <t>Chương trình mục tiêu quốc gia Giảm nghèo bền vững</t>
  </si>
  <si>
    <t>Chương trình mục tiêu quốc gia Xây dựng nông thôn mới</t>
  </si>
  <si>
    <t>CTMTQG Giảm nghèo bền vững</t>
  </si>
  <si>
    <t>CTMTQG Xây dựng nông thôn mới</t>
  </si>
  <si>
    <t>Đầu tư phát triển</t>
  </si>
  <si>
    <t>Kinh phí sự nghiệp</t>
  </si>
  <si>
    <t>Chia ra</t>
  </si>
  <si>
    <t>2=5+12+19</t>
  </si>
  <si>
    <t>3=8+15+22</t>
  </si>
  <si>
    <t>4=5+8</t>
  </si>
  <si>
    <t>8=9+10</t>
  </si>
  <si>
    <t>18=19+22</t>
  </si>
  <si>
    <t>19=20+21</t>
  </si>
  <si>
    <t>22=23+24</t>
  </si>
  <si>
    <t>25=26+27</t>
  </si>
  <si>
    <t>28=29+32</t>
  </si>
  <si>
    <t>29=30+31</t>
  </si>
  <si>
    <t>32=33+34</t>
  </si>
  <si>
    <t>42=43+46</t>
  </si>
  <si>
    <t>43=44+45</t>
  </si>
  <si>
    <t>46=47+48</t>
  </si>
  <si>
    <t>49=25/1</t>
  </si>
  <si>
    <t>50=26/2</t>
  </si>
  <si>
    <t>51=27/3</t>
  </si>
  <si>
    <t>52=28/4</t>
  </si>
  <si>
    <t>53=29/5</t>
  </si>
  <si>
    <t>54=32/8</t>
  </si>
  <si>
    <t>58=42/18</t>
  </si>
  <si>
    <t>59=43/19</t>
  </si>
  <si>
    <t>60=46/22</t>
  </si>
  <si>
    <t>TỔNG SỐ</t>
  </si>
  <si>
    <t>Phòng Nông nghiệp và Phát triển nông thôn</t>
  </si>
  <si>
    <t>Phòng Lao động TB&amp;XH huyện</t>
  </si>
  <si>
    <t>BQLDA ĐTXD huyện Tân Châu</t>
  </si>
  <si>
    <t>Bộ Tài chính</t>
  </si>
  <si>
    <t>Ngân sách xã</t>
  </si>
  <si>
    <t>Xã Tân Hà</t>
  </si>
  <si>
    <t>Xã Tân Đông</t>
  </si>
  <si>
    <t>Xã Tân Hội</t>
  </si>
  <si>
    <t>Xã Tân Hòa</t>
  </si>
  <si>
    <t>Xã Suối Ngô</t>
  </si>
  <si>
    <t>Xã Suối Dây</t>
  </si>
  <si>
    <t>Xã Tân Hiệp</t>
  </si>
  <si>
    <t>Xã Thạnh Đông</t>
  </si>
  <si>
    <t>Xã Tân Thành</t>
  </si>
  <si>
    <t>Xã Tân Phú</t>
  </si>
  <si>
    <t>Xã Tân Hưng</t>
  </si>
  <si>
    <t>QUYẾT TOÁN CHI NGÂN SÁCH HUYỆN, CHI NGÂN SÁCH CẤP HUYỆN VÀ CHI NGÂN SÁCH XÃ THEO CƠ CẤU CHI NĂM 2023</t>
  </si>
  <si>
    <t>QUYẾT TOÁN CHI NGÂN SÁCH CẤP HUYỆN CHO TỪNG CƠ QUAN, TỔ CHỨC THEO LĨNH VỰC NĂM 2023</t>
  </si>
  <si>
    <t>Biểu số 98/CK-NSNN</t>
  </si>
  <si>
    <t>Biểu số 100/CK-NSNN</t>
  </si>
  <si>
    <t xml:space="preserve">          Biểu số 99/CK-NSNN</t>
  </si>
  <si>
    <t xml:space="preserve">              Đơn vị: triệu đồng</t>
  </si>
  <si>
    <t>Dự toán năm</t>
  </si>
  <si>
    <t xml:space="preserve">Quyết toán </t>
  </si>
  <si>
    <t>Tỉnh giao</t>
  </si>
  <si>
    <t>Chi NS cấp tỉnh</t>
  </si>
  <si>
    <t>Chi NS cấp xã, thị trấn</t>
  </si>
  <si>
    <t>Tương đối</t>
  </si>
  <si>
    <t>4=2-1</t>
  </si>
  <si>
    <t>CHI BỔ SUNG CÂN ĐỐI CHO NGÂN SÁCH CẤP XÃ</t>
  </si>
  <si>
    <t>Chi đầu tư phát triển cho chương trình, dự án theo lĩnh vực</t>
  </si>
  <si>
    <t>1.1</t>
  </si>
  <si>
    <t>1.2</t>
  </si>
  <si>
    <t>1.3</t>
  </si>
  <si>
    <t>Chi Giáo dục - đào tạo và dạy nghề</t>
  </si>
  <si>
    <t>1.4</t>
  </si>
  <si>
    <t>Chi Khoa học và công nghệ</t>
  </si>
  <si>
    <t>1.5</t>
  </si>
  <si>
    <t>Chi Y tế, dân số và gia đình</t>
  </si>
  <si>
    <t>1.6</t>
  </si>
  <si>
    <t>Chi Văn hóa thông tin</t>
  </si>
  <si>
    <t>1.7</t>
  </si>
  <si>
    <t>Chi Phát thanh, truyền hình, thông tấn</t>
  </si>
  <si>
    <t>1.8</t>
  </si>
  <si>
    <t>Chi Thể dục thể thao</t>
  </si>
  <si>
    <t>1.9</t>
  </si>
  <si>
    <t>Chi Bảo vệ môi trường</t>
  </si>
  <si>
    <t>1.10</t>
  </si>
  <si>
    <t>1.11</t>
  </si>
  <si>
    <t>Chi hoạt động của các cơ quan quản lý nhà nước, đảng, đoàn thể</t>
  </si>
  <si>
    <t>1.12</t>
  </si>
  <si>
    <t>Chi Bảo đảm xã hội</t>
  </si>
  <si>
    <t>1.13</t>
  </si>
  <si>
    <t>Chi ngành, lĩnh vực khác</t>
  </si>
  <si>
    <t>Chi đầu tư và hỗ trợ vốn cho các doanh nghiệp hoạt động công</t>
  </si>
  <si>
    <t>Chi khác</t>
  </si>
  <si>
    <t>Chi dự phòng</t>
  </si>
  <si>
    <t>Tr. đó: - Bằng nguồn vốn trong nước</t>
  </si>
  <si>
    <t xml:space="preserve">           - Bằng nguồn vốn ngoài nước</t>
  </si>
  <si>
    <t>CHI BSMT CHO NGÂN SÁCH CẤP DƯỚI</t>
  </si>
  <si>
    <t>TỔNG CHI NGÂN SÁCH HUYỆN</t>
  </si>
  <si>
    <t xml:space="preserve">                 ĐVT: triệu đồng</t>
  </si>
  <si>
    <t>NỘI DUNG</t>
  </si>
  <si>
    <t>Tổng thu NS huyện</t>
  </si>
  <si>
    <t>Thu ngân sách huyện được hưởng theo phân cấp</t>
  </si>
  <si>
    <t>Các khoản thu 100%</t>
  </si>
  <si>
    <t>Thu phân chia theo tỷ lệ %</t>
  </si>
  <si>
    <t>Thu bổ sung cân đối</t>
  </si>
  <si>
    <t>Thu từ ngân sách cấp dưới nộp trả</t>
  </si>
  <si>
    <t>Tổng chi ngân sách huyện</t>
  </si>
  <si>
    <t>Tổng chi cân đối ngân sách huyện</t>
  </si>
  <si>
    <t xml:space="preserve">Dự phòng ngân sách </t>
  </si>
  <si>
    <t>Chi tạo, điều chỉnh tiền lương</t>
  </si>
  <si>
    <t>Chi chuyển giao giữa các cấp NS</t>
  </si>
  <si>
    <t>Chi từ nguồn BSMT</t>
  </si>
  <si>
    <t xml:space="preserve">          Biểu số 97/CK-NSNN</t>
  </si>
  <si>
    <t>QUYẾT TOÁN NGUỒN THU NSNN NĂM 2022</t>
  </si>
  <si>
    <t>Nội dung thu</t>
  </si>
  <si>
    <t>Tổng thu NSNN</t>
  </si>
  <si>
    <t>Thu NS
huyện</t>
  </si>
  <si>
    <t>Thu NS Huyện</t>
  </si>
  <si>
    <t>5=3/1</t>
  </si>
  <si>
    <t>6=4/2</t>
  </si>
  <si>
    <t>THU NGÂN SÁCH NHÀ NƯỚC</t>
  </si>
  <si>
    <t xml:space="preserve">Thu từ khu vực doanh nghiệp nhà nước do Trung ương quản lý
 </t>
  </si>
  <si>
    <t>- Thuế  giá trị gia tăng hàng sản xuất</t>
  </si>
  <si>
    <t>- Thuế thu nhập doanh nghiệp</t>
  </si>
  <si>
    <t>- Thuế tiêu thụ đặc biệt hàng SX trong nước</t>
  </si>
  <si>
    <t>- Thuế tài nguyên</t>
  </si>
  <si>
    <t>Thu từ doanh nghiệp nhà nước do địa phương quản lý</t>
  </si>
  <si>
    <t>- Thuế  giá trị gia tăng</t>
  </si>
  <si>
    <t xml:space="preserve">- Thuế tiêu thụ đặc biệt </t>
  </si>
  <si>
    <t>Thu từ khu vực doanh nghiệp có vốn đầu tư nước ngoài</t>
  </si>
  <si>
    <t>- Thu từ khí thiên nhiên</t>
  </si>
  <si>
    <t>- Tiền thuê mặt đất, mặt nước</t>
  </si>
  <si>
    <t>Thu từ khu vực kinh tế ngoài quốc doanh</t>
  </si>
  <si>
    <t>Lệ phí trước bạ</t>
  </si>
  <si>
    <t>Thuế sử dụng đất nông nghiệp</t>
  </si>
  <si>
    <t>Thuế sử dụng đất phi nông nghiệp</t>
  </si>
  <si>
    <t>Thuế thu nhập cá nhân</t>
  </si>
  <si>
    <t>Thuế bảo vệ môi trường</t>
  </si>
  <si>
    <t>Thu phí, lệ phí</t>
  </si>
  <si>
    <t>- Phí, lệ phí do cơ quan nhà nước trung ương thu</t>
  </si>
  <si>
    <t>- Phí, lệ phí do cơ quan nhà nước địa phương thu</t>
  </si>
  <si>
    <t>Tiền sử dụng đất</t>
  </si>
  <si>
    <t>Tr.đó: - Thu do cơ quan, tổ chức Trung ương quản lý</t>
  </si>
  <si>
    <t>- Thu do cơ quan, tổ chức thuộc địa phương quản lý</t>
  </si>
  <si>
    <t>Thu tiền thuê đất, mặt nước</t>
  </si>
  <si>
    <t>Thu tiền sử dụng khu vực biển</t>
  </si>
  <si>
    <t>Thu từ bán tài sản nhà nước</t>
  </si>
  <si>
    <t>Tr.đó: - Do trung ương xử lý</t>
  </si>
  <si>
    <t>- Do địa phương xử lý</t>
  </si>
  <si>
    <t>Thu từ tài sản được xác lập quyền sở hữu nhà nước</t>
  </si>
  <si>
    <t>Thu tiền cho thuê và bán nhà ở thuộc sở hữu nhà nước</t>
  </si>
  <si>
    <t>Thu khác ngân sách</t>
  </si>
  <si>
    <t>Thu tiền cấp quyền khai thác khoáng sản</t>
  </si>
  <si>
    <t>Thu từ quỹ đất công ích và thu hoa lợi công sản khác</t>
  </si>
  <si>
    <t>Thu cổ tức và lợi nhuận sau thuế</t>
  </si>
  <si>
    <t>Thu từ hoạt động XSKT (kể cả xổ số điện toán)</t>
  </si>
  <si>
    <t>Thu vể dầu thô</t>
  </si>
  <si>
    <t>Thu về dầu thô theo hiệp định, hợp đồng</t>
  </si>
  <si>
    <t>Thuế tài nguyên</t>
  </si>
  <si>
    <t>Thuế thu nhập doanh nghiệp</t>
  </si>
  <si>
    <t>Lợi nhuận sau thuế được chia của Chính phủ Việt Nam</t>
  </si>
  <si>
    <t>Dầu lãi được chia của Chính phủ Việt Nam</t>
  </si>
  <si>
    <t>Thuế đặc biệt</t>
  </si>
  <si>
    <t>Thu khác</t>
  </si>
  <si>
    <t>Thu về Condensate theo hiệp định, hợp đồng</t>
  </si>
  <si>
    <t>Phụ thu về dầu, khí</t>
  </si>
  <si>
    <t>Thu về khí thiên nhiên</t>
  </si>
  <si>
    <t>Thu Hải quan</t>
  </si>
  <si>
    <t>Thuế xuất khẩu</t>
  </si>
  <si>
    <t>Thuế nhập khẩu</t>
  </si>
  <si>
    <t>Thuế TTĐB hàng nhập khẩu</t>
  </si>
  <si>
    <t>Thuế GTGT hàng nhập khẩu</t>
  </si>
  <si>
    <t>Thuế bổ sung đối với hàng hóa nhập khẩu vào VN</t>
  </si>
  <si>
    <t>Thu chênh lệch giá hàng XNK</t>
  </si>
  <si>
    <t>Thuế bảo vệ môi trường do cơ quan hải quan thực hiện</t>
  </si>
  <si>
    <t>Phí, lệ phí hải quan</t>
  </si>
  <si>
    <t>Thu viện trợ</t>
  </si>
  <si>
    <t>Các khoản huy động đóng góp</t>
  </si>
  <si>
    <t>Các khoản huy động đóng góp xây dựng CSHT</t>
  </si>
  <si>
    <t>Các khoản huy động đóng góp khác</t>
  </si>
  <si>
    <t>Thu hồi của Nhà nước và thu từ quỹ dự trữ tài chính</t>
  </si>
  <si>
    <t>Thu từ bán cổ phần, vốn góp của nhà nước nộp NS</t>
  </si>
  <si>
    <t>Thu từ các khoản cho vay của ngân sách</t>
  </si>
  <si>
    <t>VAY CỦA NGÂN SÁCH ĐỊA PHƯƠNG</t>
  </si>
  <si>
    <t>Vay bù đắp bội chi NSĐP</t>
  </si>
  <si>
    <t>Vay trong nước</t>
  </si>
  <si>
    <t>Vay lại từ nguồn Chính phủ vay ngoài nước</t>
  </si>
  <si>
    <t>Vay để trả nợ gốc vay</t>
  </si>
  <si>
    <t>THU CHUYỂN GIAO NGÂN SÁCH</t>
  </si>
  <si>
    <t>Thu bổ sung từ NS cấp trên</t>
  </si>
  <si>
    <t>2.1</t>
  </si>
  <si>
    <t>BS có mục tiêu bằng nguồn vốn trong nước</t>
  </si>
  <si>
    <t>2.2</t>
  </si>
  <si>
    <t>BS có mục tiêu bằng nguồn vốn ngoài nước</t>
  </si>
  <si>
    <t>THU CHUYỂN NGUỒN</t>
  </si>
  <si>
    <t>THU KẾT DƯ NGÂN SÁCH</t>
  </si>
  <si>
    <t>Ngân sách cấp Xã</t>
  </si>
  <si>
    <t>Vốn thực hiện các CTMT quốc gia</t>
  </si>
  <si>
    <t>Vốn sự nghiệp thực hiện các chế độ, chính sách</t>
  </si>
  <si>
    <t>Vốn đầu tư để thực hiện các CTMT, nhiệm vụ</t>
  </si>
  <si>
    <t>Bổ sung cân đối ngân sách</t>
  </si>
  <si>
    <t>So sách (%)</t>
  </si>
  <si>
    <t xml:space="preserve">Tên đơn vị </t>
  </si>
  <si>
    <t>Đơn vị: Đồng</t>
  </si>
  <si>
    <t>Biểu số 101/CK-NSNN</t>
  </si>
  <si>
    <t>QUYẾT TOÁN CHI BỔ SUNG TỪ NGÂN SÁCH CẤP HUYỆN CHO NGÂN SÁCH TỪNG XÃ NĂM 2023</t>
  </si>
  <si>
    <t>UBND Thị trấn Tân Châu</t>
  </si>
  <si>
    <t>UBND Xã Tân Hà</t>
  </si>
  <si>
    <t>UBND Xã Tân Đông</t>
  </si>
  <si>
    <t>UBND Xã Tân Hội</t>
  </si>
  <si>
    <t>UBND Xã Tân Hòa</t>
  </si>
  <si>
    <t>UBND Xã Suối Ngô</t>
  </si>
  <si>
    <t>UBND Xã Suối Dây</t>
  </si>
  <si>
    <t>UBND Xã Tân Hiệp</t>
  </si>
  <si>
    <t>UBND Xã Thạnh Đông</t>
  </si>
  <si>
    <t>UBND Xã Tân Thành</t>
  </si>
  <si>
    <t>UBND Xã Tân Phú</t>
  </si>
  <si>
    <t>UBND Xã Tân Hưng</t>
  </si>
  <si>
    <t>QUYẾT TOÁN CHI NGÂN SÁCH CẤP HUYỆN THEO LĨNH VỰC NĂM 2023</t>
  </si>
  <si>
    <t>CÂN ĐỐI NGÂN SÁCH ĐỊA PHƯƠNG NĂM 2023</t>
  </si>
  <si>
    <t xml:space="preserve">        Biểu số 96/CK-NSNN</t>
  </si>
  <si>
    <t>QUYẾT TOÁN CHI CHƯƠNG TRÌNH MỤC TIÊU QUỐC GIA NĂM 2023</t>
  </si>
  <si>
    <t>Trung tâm Y tế huyện</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</si>
</sst>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_(* #,##0.00_);_(* \(#,##0.00\);_(* &quot;-&quot;??_);_(@_)"/>
    <numFmt numFmtId="165" formatCode="#,##0;\(#,##0\);\-"/>
    <numFmt numFmtId="166" formatCode="#,##0.00;\(#,##0.00\);\-"/>
    <numFmt numFmtId="167" formatCode="_(* #,##0_);_(* \(#,##0\);_(* &quot;-&quot;??_);_(@_)"/>
    <numFmt numFmtId="168" formatCode="_-* #,##0\ _₫_-;\-* #,##0\ _₫_-;_-* &quot;-&quot;??\ _₫_-;_-@_-"/>
    <numFmt numFmtId="169" formatCode="_-* #,##0.00_-;\-* #,##0.00_-;_-* &quot;-&quot;??_-;_-@_-"/>
    <numFmt numFmtId="170" formatCode="_-* #,##0.0\ _₫_-;\-* #,##0.0\ _₫_-;_-* &quot;-&quot;??\ _₫_-;_-@_-"/>
    <numFmt numFmtId="171" formatCode="#,##0.0;\(#,##0.0\);\-"/>
    <numFmt numFmtId="172" formatCode="0.0%"/>
    <numFmt numFmtId="173" formatCode="#,##0.000000"/>
    <numFmt numFmtId="174" formatCode="_-* #,##0_-;\-* #,##0_-;_-* &quot;-&quot;_-;_-@_-"/>
    <numFmt numFmtId="175" formatCode="&quot;$&quot;#,##0;\-&quot;$&quot;#,##0"/>
    <numFmt numFmtId="176" formatCode="#,###;\-#,###;&quot;&quot;;_(@_)"/>
    <numFmt numFmtId="177" formatCode="_-&quot;$&quot;* #,##0_-;\-&quot;$&quot;* #,##0_-;_-&quot;$&quot;* &quot;-&quot;_-;_-@_-"/>
  </numFmts>
  <fonts count="90" x14ac:knownFonts="1">
    <font>
      <sz val="11"/>
      <color theme="1"/>
      <name val="Calibri"/>
      <family val="2"/>
      <scheme val="minor"/>
    </font>
    <font>
      <sz val="11"/>
      <color theme="1"/>
      <name val="Calibri"/>
      <family val="2"/>
      <charset val="163"/>
      <scheme val="minor"/>
    </font>
    <font>
      <sz val="12"/>
      <color theme="1"/>
      <name val="Times New Roman"/>
      <family val="1"/>
    </font>
    <font>
      <b/>
      <sz val="12"/>
      <color theme="1"/>
      <name val="Times New Roman"/>
      <family val="1"/>
    </font>
    <font>
      <i/>
      <sz val="12"/>
      <color theme="1"/>
      <name val="Times New Roman"/>
      <family val="1"/>
    </font>
    <font>
      <sz val="11"/>
      <color theme="1"/>
      <name val="Calibri"/>
      <family val="2"/>
      <scheme val="minor"/>
    </font>
    <font>
      <b/>
      <sz val="11"/>
      <color theme="1"/>
      <name val="Calibri"/>
      <family val="2"/>
      <scheme val="minor"/>
    </font>
    <font>
      <b/>
      <sz val="13"/>
      <color theme="1"/>
      <name val="Times New Roman"/>
      <family val="1"/>
    </font>
    <font>
      <i/>
      <sz val="14"/>
      <color theme="1"/>
      <name val="Times New Roman"/>
      <family val="1"/>
    </font>
    <font>
      <sz val="11"/>
      <color theme="1"/>
      <name val="Times New Roman"/>
      <family val="1"/>
    </font>
    <font>
      <b/>
      <sz val="11"/>
      <color theme="1"/>
      <name val="Times New Roman"/>
      <family val="1"/>
    </font>
    <font>
      <sz val="10"/>
      <name val="Arial"/>
      <family val="2"/>
    </font>
    <font>
      <sz val="10"/>
      <name val="Times New Roman"/>
      <family val="1"/>
    </font>
    <font>
      <b/>
      <sz val="10"/>
      <name val="Times New Roman"/>
      <family val="1"/>
    </font>
    <font>
      <b/>
      <sz val="12"/>
      <name val="Times New Roman"/>
      <family val="1"/>
    </font>
    <font>
      <sz val="10"/>
      <name val="Arial"/>
      <family val="2"/>
    </font>
    <font>
      <sz val="11"/>
      <color indexed="8"/>
      <name val="Calibri"/>
      <family val="2"/>
    </font>
    <font>
      <i/>
      <sz val="10"/>
      <name val="Times New Roman"/>
      <family val="1"/>
    </font>
    <font>
      <sz val="11"/>
      <name val="Times New Roman"/>
      <family val="1"/>
    </font>
    <font>
      <sz val="12"/>
      <name val="Times New Roman"/>
      <family val="1"/>
    </font>
    <font>
      <b/>
      <sz val="11"/>
      <name val="Times New Roman"/>
      <family val="1"/>
    </font>
    <font>
      <i/>
      <sz val="11"/>
      <name val="Times New Roman"/>
      <family val="1"/>
    </font>
    <font>
      <i/>
      <sz val="12"/>
      <name val="Times New Roman"/>
      <family val="1"/>
    </font>
    <font>
      <sz val="12"/>
      <color theme="1"/>
      <name val="Times New Roman"/>
      <family val="2"/>
    </font>
    <font>
      <b/>
      <i/>
      <sz val="11"/>
      <color theme="1"/>
      <name val="Times New Roman"/>
      <family val="1"/>
    </font>
    <font>
      <b/>
      <i/>
      <sz val="12"/>
      <name val="Times New Roman"/>
      <family val="1"/>
    </font>
    <font>
      <i/>
      <sz val="11"/>
      <color theme="1"/>
      <name val="Times New Roman"/>
      <family val="1"/>
    </font>
    <font>
      <b/>
      <sz val="10"/>
      <color theme="1"/>
      <name val="Times New Roman"/>
      <family val="1"/>
    </font>
    <font>
      <sz val="10"/>
      <color theme="1"/>
      <name val="Times New Roman"/>
      <family val="1"/>
    </font>
    <font>
      <b/>
      <sz val="11"/>
      <color indexed="8"/>
      <name val="Times New Roman"/>
      <family val="1"/>
    </font>
    <font>
      <sz val="11"/>
      <color indexed="8"/>
      <name val="Times New Roman"/>
      <family val="1"/>
    </font>
    <font>
      <b/>
      <sz val="13"/>
      <name val="Times New Roman"/>
      <family val="1"/>
    </font>
    <font>
      <sz val="13"/>
      <name val="Times New Roman"/>
      <family val="1"/>
    </font>
    <font>
      <sz val="11"/>
      <color rgb="FF0000FF"/>
      <name val="Times New Roman"/>
      <family val="1"/>
    </font>
    <font>
      <sz val="11"/>
      <color rgb="FF006600"/>
      <name val="Times New Roman"/>
      <family val="1"/>
    </font>
    <font>
      <b/>
      <sz val="14"/>
      <name val="Times New Roman"/>
      <family val="1"/>
    </font>
    <font>
      <b/>
      <sz val="11"/>
      <color rgb="FF0000FF"/>
      <name val="Times New Roman"/>
      <family val="1"/>
    </font>
    <font>
      <b/>
      <sz val="11"/>
      <color rgb="FF006600"/>
      <name val="Times New Roman"/>
      <family val="1"/>
    </font>
    <font>
      <i/>
      <sz val="14"/>
      <name val="Times New Roman"/>
      <family val="1"/>
    </font>
    <font>
      <i/>
      <sz val="11"/>
      <color rgb="FF0000FF"/>
      <name val="Times New Roman"/>
      <family val="1"/>
    </font>
    <font>
      <i/>
      <sz val="11"/>
      <color rgb="FF006600"/>
      <name val="Times New Roman"/>
      <family val="1"/>
    </font>
    <font>
      <i/>
      <sz val="10"/>
      <color rgb="FF0000FF"/>
      <name val="Times New Roman"/>
      <family val="1"/>
    </font>
    <font>
      <i/>
      <sz val="10"/>
      <color rgb="FF006600"/>
      <name val="Times New Roman"/>
      <family val="1"/>
    </font>
    <font>
      <b/>
      <sz val="10.5"/>
      <name val="Times New Roman"/>
      <family val="1"/>
    </font>
    <font>
      <sz val="10.5"/>
      <name val="Times New Roman"/>
      <family val="1"/>
    </font>
    <font>
      <sz val="11"/>
      <color rgb="FFFF0000"/>
      <name val="Times New Roman"/>
      <family val="1"/>
    </font>
    <font>
      <sz val="12"/>
      <color rgb="FF0000FF"/>
      <name val="Times New Roman"/>
      <family val="1"/>
    </font>
    <font>
      <sz val="12"/>
      <color rgb="FF006600"/>
      <name val="Times New Roman"/>
      <family val="1"/>
    </font>
    <font>
      <b/>
      <i/>
      <sz val="9"/>
      <name val="Times New Roman"/>
      <family val="1"/>
    </font>
    <font>
      <b/>
      <i/>
      <sz val="9"/>
      <color rgb="FF0000FF"/>
      <name val="Times New Roman"/>
      <family val="1"/>
    </font>
    <font>
      <b/>
      <i/>
      <sz val="9"/>
      <color rgb="FF006600"/>
      <name val="Times New Roman"/>
      <family val="1"/>
    </font>
    <font>
      <sz val="9"/>
      <name val="Arial"/>
      <family val="2"/>
    </font>
    <font>
      <sz val="10"/>
      <name val="Arial"/>
      <family val="2"/>
      <charset val="163"/>
    </font>
    <font>
      <sz val="13"/>
      <name val=".VnTime"/>
      <family val="2"/>
    </font>
    <font>
      <sz val="11"/>
      <color indexed="8"/>
      <name val="Arial"/>
      <family val="2"/>
      <charset val="163"/>
    </font>
    <font>
      <sz val="10"/>
      <name val="VNI-Times"/>
    </font>
    <font>
      <sz val="12"/>
      <name val=".VnTime"/>
      <family val="2"/>
    </font>
    <font>
      <sz val="14"/>
      <name val=".VnTime"/>
      <family val="2"/>
    </font>
    <font>
      <sz val="12"/>
      <name val=".VnArial Narrow"/>
      <family val="2"/>
    </font>
    <font>
      <b/>
      <sz val="12"/>
      <color rgb="FF000000"/>
      <name val="Times New Roman"/>
      <family val="1"/>
    </font>
    <font>
      <b/>
      <sz val="13"/>
      <color rgb="FF000000"/>
      <name val="Times New Roman"/>
      <family val="1"/>
    </font>
    <font>
      <i/>
      <sz val="13"/>
      <color rgb="FF000000"/>
      <name val="Times New Roman"/>
      <family val="1"/>
    </font>
    <font>
      <i/>
      <sz val="12"/>
      <color rgb="FF000000"/>
      <name val="Times New Roman"/>
      <family val="1"/>
    </font>
    <font>
      <b/>
      <sz val="11"/>
      <color rgb="FF000000"/>
      <name val="Times New Roman"/>
      <family val="1"/>
    </font>
    <font>
      <sz val="10"/>
      <color rgb="FF000000"/>
      <name val="Times New Roman"/>
      <family val="1"/>
    </font>
    <font>
      <sz val="11"/>
      <color rgb="FF000000"/>
      <name val="Times New Roman"/>
      <family val="1"/>
    </font>
    <font>
      <i/>
      <sz val="11"/>
      <color rgb="FF000000"/>
      <name val="Times New Roman"/>
      <family val="1"/>
    </font>
    <font>
      <b/>
      <i/>
      <sz val="12"/>
      <color rgb="FF000000"/>
      <name val="Times New Roman"/>
      <family val="1"/>
    </font>
    <font>
      <b/>
      <sz val="13.5"/>
      <name val="Times New Roman"/>
      <family val="1"/>
    </font>
    <font>
      <i/>
      <sz val="13"/>
      <name val="Times New Roman"/>
      <family val="1"/>
    </font>
    <font>
      <sz val="11"/>
      <name val="Calibri"/>
      <family val="2"/>
    </font>
    <font>
      <b/>
      <sz val="12"/>
      <name val="Calibri"/>
      <family val="2"/>
    </font>
    <font>
      <b/>
      <sz val="14"/>
      <name val="Calibri"/>
      <family val="2"/>
    </font>
    <font>
      <b/>
      <sz val="10"/>
      <name val=".VnTime"/>
      <family val="2"/>
    </font>
    <font>
      <b/>
      <sz val="10"/>
      <name val="Calibri"/>
      <family val="2"/>
    </font>
    <font>
      <b/>
      <sz val="11"/>
      <name val="Calibri"/>
      <family val="2"/>
    </font>
    <font>
      <sz val="10"/>
      <name val=".VnTime"/>
      <family val="2"/>
    </font>
    <font>
      <sz val="10"/>
      <name val="Calibri"/>
      <family val="2"/>
    </font>
    <font>
      <i/>
      <sz val="10"/>
      <name val=".VnTime"/>
      <family val="2"/>
    </font>
    <font>
      <i/>
      <sz val="10.5"/>
      <name val="Times New Roman"/>
      <family val="1"/>
    </font>
    <font>
      <i/>
      <sz val="10"/>
      <name val="Calibri"/>
      <family val="2"/>
    </font>
    <font>
      <i/>
      <sz val="11"/>
      <name val="Calibri"/>
      <family val="2"/>
    </font>
    <font>
      <b/>
      <i/>
      <sz val="11"/>
      <name val="Calibri"/>
      <family val="2"/>
    </font>
    <font>
      <b/>
      <i/>
      <sz val="14"/>
      <color theme="1"/>
      <name val="Times New Roman"/>
      <family val="1"/>
    </font>
    <font>
      <b/>
      <sz val="14"/>
      <color theme="1"/>
      <name val="Times New Roman"/>
      <family val="1"/>
    </font>
    <font>
      <b/>
      <sz val="10"/>
      <color rgb="FF0000FF"/>
      <name val="Times New Roman"/>
      <family val="1"/>
    </font>
    <font>
      <b/>
      <sz val="10"/>
      <color rgb="FF006600"/>
      <name val="Times New Roman"/>
      <family val="1"/>
    </font>
    <font>
      <sz val="10"/>
      <color rgb="FF0000FF"/>
      <name val="Times New Roman"/>
      <family val="1"/>
    </font>
    <font>
      <sz val="10"/>
      <color rgb="FF006600"/>
      <name val="Times New Roman"/>
      <family val="1"/>
    </font>
    <font>
      <sz val="10"/>
      <color rgb="FFFF0000"/>
      <name val="Times New Roman"/>
      <family val="1"/>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dashed">
        <color rgb="FF000000"/>
      </top>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rgb="FF000000"/>
      </left>
      <right style="thin">
        <color rgb="FF000000"/>
      </right>
      <top style="dashed">
        <color rgb="FF000000"/>
      </top>
      <bottom style="dashed">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dashed">
        <color rgb="FF000000"/>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style="hair">
        <color indexed="64"/>
      </top>
      <bottom/>
      <diagonal/>
    </border>
    <border>
      <left style="thin">
        <color rgb="FF000000"/>
      </left>
      <right style="thin">
        <color rgb="FF000000"/>
      </right>
      <top style="dashed">
        <color rgb="FF000000"/>
      </top>
      <bottom style="thin">
        <color rgb="FF000000"/>
      </bottom>
      <diagonal/>
    </border>
    <border>
      <left style="thin">
        <color indexed="64"/>
      </left>
      <right style="thin">
        <color indexed="64"/>
      </right>
      <top style="dashed">
        <color indexed="64"/>
      </top>
      <bottom style="thin">
        <color rgb="FF000000"/>
      </bottom>
      <diagonal/>
    </border>
  </borders>
  <cellStyleXfs count="45">
    <xf numFmtId="0" fontId="0" fillId="0" borderId="0"/>
    <xf numFmtId="164" fontId="5" fillId="0" borderId="0" applyFont="0" applyFill="0" applyBorder="0" applyAlignment="0" applyProtection="0"/>
    <xf numFmtId="0" fontId="11" fillId="0" borderId="0"/>
    <xf numFmtId="164" fontId="11" fillId="0" borderId="0" applyFont="0" applyFill="0" applyBorder="0" applyAlignment="0" applyProtection="0"/>
    <xf numFmtId="9" fontId="11" fillId="0" borderId="0" applyFont="0" applyFill="0" applyBorder="0" applyAlignment="0" applyProtection="0"/>
    <xf numFmtId="164" fontId="15" fillId="0" borderId="0" applyFont="0" applyFill="0" applyBorder="0" applyAlignment="0" applyProtection="0"/>
    <xf numFmtId="43" fontId="16"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15" fillId="0" borderId="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23" fillId="0" borderId="0"/>
    <xf numFmtId="9" fontId="23" fillId="0" borderId="0" applyFont="0" applyFill="0" applyBorder="0" applyAlignment="0" applyProtection="0"/>
    <xf numFmtId="164" fontId="23" fillId="0" borderId="0" applyFont="0" applyFill="0" applyBorder="0" applyAlignment="0" applyProtection="0"/>
    <xf numFmtId="0" fontId="19" fillId="0" borderId="0"/>
    <xf numFmtId="0" fontId="1" fillId="0" borderId="0"/>
    <xf numFmtId="43" fontId="5" fillId="0" borderId="0" applyFont="0" applyFill="0" applyBorder="0" applyAlignment="0" applyProtection="0"/>
    <xf numFmtId="43" fontId="1" fillId="0" borderId="0" applyFont="0" applyFill="0" applyBorder="0" applyAlignment="0" applyProtection="0"/>
    <xf numFmtId="174" fontId="16" fillId="0" borderId="0" applyFont="0" applyFill="0" applyBorder="0" applyAlignment="0" applyProtection="0"/>
    <xf numFmtId="164" fontId="16" fillId="0" borderId="0" applyFont="0" applyFill="0" applyBorder="0" applyAlignment="0" applyProtection="0"/>
    <xf numFmtId="164" fontId="15" fillId="0" borderId="0" applyFont="0" applyFill="0" applyBorder="0" applyAlignment="0" applyProtection="0"/>
    <xf numFmtId="175" fontId="51" fillId="0" borderId="0" applyProtection="0"/>
    <xf numFmtId="43" fontId="5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76" fontId="53" fillId="0" borderId="0" applyFont="0" applyFill="0" applyBorder="0" applyAlignment="0" applyProtection="0"/>
    <xf numFmtId="0" fontId="5" fillId="0" borderId="0"/>
    <xf numFmtId="0" fontId="51" fillId="0" borderId="0"/>
    <xf numFmtId="0" fontId="54" fillId="0" borderId="0"/>
    <xf numFmtId="0" fontId="55" fillId="0" borderId="0"/>
    <xf numFmtId="0" fontId="56" fillId="0" borderId="0"/>
    <xf numFmtId="0" fontId="57" fillId="0" borderId="0" applyProtection="0"/>
    <xf numFmtId="0" fontId="55" fillId="0" borderId="0"/>
    <xf numFmtId="0" fontId="55" fillId="0" borderId="0"/>
    <xf numFmtId="0" fontId="58" fillId="0" borderId="0"/>
    <xf numFmtId="9" fontId="1" fillId="0" borderId="0" applyFont="0" applyFill="0" applyBorder="0" applyAlignment="0" applyProtection="0"/>
    <xf numFmtId="177" fontId="55"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6" fillId="0" borderId="0" applyFont="0" applyFill="0" applyBorder="0" applyAlignment="0" applyProtection="0"/>
  </cellStyleXfs>
  <cellXfs count="441">
    <xf numFmtId="0" fontId="0" fillId="0" borderId="0" xfId="0"/>
    <xf numFmtId="165" fontId="2" fillId="0" borderId="0" xfId="0" applyNumberFormat="1" applyFont="1" applyFill="1" applyAlignment="1" applyProtection="1">
      <alignment vertical="center" wrapText="1"/>
    </xf>
    <xf numFmtId="165" fontId="2" fillId="0" borderId="0" xfId="0" applyNumberFormat="1" applyFont="1" applyFill="1" applyAlignment="1" applyProtection="1">
      <alignment horizontal="right" vertical="center" wrapText="1"/>
    </xf>
    <xf numFmtId="165" fontId="2" fillId="0" borderId="0" xfId="0" applyNumberFormat="1" applyFont="1" applyFill="1" applyAlignment="1" applyProtection="1">
      <alignment horizontal="center" vertical="center" wrapText="1"/>
    </xf>
    <xf numFmtId="165" fontId="3" fillId="0" borderId="1" xfId="0" applyNumberFormat="1" applyFont="1" applyFill="1" applyBorder="1" applyAlignment="1" applyProtection="1">
      <alignment horizontal="center" vertical="center" wrapText="1"/>
    </xf>
    <xf numFmtId="165" fontId="3" fillId="0" borderId="0" xfId="0" applyNumberFormat="1" applyFont="1" applyFill="1" applyAlignment="1" applyProtection="1">
      <alignment vertical="center" wrapText="1"/>
    </xf>
    <xf numFmtId="165" fontId="3" fillId="0" borderId="0" xfId="0" applyNumberFormat="1" applyFont="1" applyFill="1" applyAlignment="1" applyProtection="1">
      <alignment horizontal="center" vertical="center" wrapText="1"/>
    </xf>
    <xf numFmtId="165" fontId="2" fillId="0" borderId="2" xfId="0" applyNumberFormat="1" applyFont="1" applyFill="1" applyBorder="1" applyAlignment="1" applyProtection="1">
      <alignment vertical="center" wrapText="1"/>
    </xf>
    <xf numFmtId="165" fontId="2" fillId="0" borderId="2" xfId="0" applyNumberFormat="1" applyFont="1" applyFill="1" applyBorder="1" applyAlignment="1" applyProtection="1">
      <alignment horizontal="center" vertical="center" wrapText="1"/>
    </xf>
    <xf numFmtId="0" fontId="6" fillId="0" borderId="0" xfId="0" applyFont="1"/>
    <xf numFmtId="165" fontId="3" fillId="0" borderId="1" xfId="0" applyNumberFormat="1" applyFont="1" applyFill="1" applyBorder="1" applyAlignment="1" applyProtection="1">
      <alignment vertical="center" wrapText="1"/>
    </xf>
    <xf numFmtId="0" fontId="2" fillId="0" borderId="0" xfId="0" applyNumberFormat="1" applyFont="1" applyFill="1" applyAlignment="1" applyProtection="1">
      <alignment vertical="center" wrapText="1"/>
    </xf>
    <xf numFmtId="0" fontId="2" fillId="0" borderId="0" xfId="0" applyNumberFormat="1" applyFont="1" applyFill="1" applyAlignment="1" applyProtection="1">
      <alignment horizontal="center" vertical="center" wrapText="1"/>
    </xf>
    <xf numFmtId="165" fontId="2" fillId="0" borderId="3"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horizontal="center" vertical="center" wrapText="1"/>
    </xf>
    <xf numFmtId="0" fontId="3" fillId="0" borderId="0" xfId="0" applyNumberFormat="1" applyFont="1" applyFill="1" applyAlignment="1" applyProtection="1">
      <alignment vertical="center" wrapText="1"/>
    </xf>
    <xf numFmtId="0" fontId="4" fillId="0" borderId="0" xfId="0" applyNumberFormat="1" applyFont="1" applyFill="1" applyAlignment="1" applyProtection="1">
      <alignment horizontal="center" vertical="center" wrapText="1"/>
    </xf>
    <xf numFmtId="0" fontId="3" fillId="0" borderId="0" xfId="0" applyNumberFormat="1" applyFont="1" applyFill="1" applyAlignment="1" applyProtection="1">
      <alignment horizontal="center" vertical="center" wrapText="1"/>
    </xf>
    <xf numFmtId="0" fontId="3" fillId="0" borderId="0" xfId="0" applyNumberFormat="1" applyFont="1" applyFill="1" applyAlignment="1" applyProtection="1">
      <alignment horizontal="left" vertical="center" wrapText="1"/>
    </xf>
    <xf numFmtId="0" fontId="4" fillId="0" borderId="0" xfId="0" applyNumberFormat="1" applyFont="1" applyFill="1" applyAlignment="1" applyProtection="1">
      <alignment horizontal="left" vertical="center" wrapText="1"/>
    </xf>
    <xf numFmtId="0" fontId="2" fillId="0" borderId="3" xfId="0" applyNumberFormat="1" applyFont="1" applyFill="1" applyBorder="1" applyAlignment="1" applyProtection="1">
      <alignment horizontal="left" vertical="center" wrapText="1"/>
    </xf>
    <xf numFmtId="0" fontId="2" fillId="0" borderId="0" xfId="0" applyNumberFormat="1" applyFont="1" applyFill="1" applyAlignment="1" applyProtection="1">
      <alignment horizontal="left" vertical="center" wrapText="1"/>
    </xf>
    <xf numFmtId="165" fontId="2" fillId="0" borderId="13" xfId="0" applyNumberFormat="1" applyFont="1" applyFill="1" applyBorder="1" applyAlignment="1" applyProtection="1">
      <alignment vertical="center" wrapText="1"/>
    </xf>
    <xf numFmtId="3" fontId="10" fillId="0" borderId="1" xfId="0" applyNumberFormat="1" applyFont="1" applyFill="1" applyBorder="1" applyAlignment="1" applyProtection="1">
      <alignment horizontal="center" vertical="center" wrapText="1"/>
    </xf>
    <xf numFmtId="166" fontId="3" fillId="0" borderId="1" xfId="0" applyNumberFormat="1" applyFont="1" applyFill="1" applyBorder="1" applyAlignment="1" applyProtection="1">
      <alignment vertical="center" wrapText="1"/>
    </xf>
    <xf numFmtId="166" fontId="2" fillId="0" borderId="1" xfId="0" applyNumberFormat="1" applyFont="1" applyFill="1" applyBorder="1" applyAlignment="1" applyProtection="1">
      <alignment vertical="center" wrapText="1"/>
    </xf>
    <xf numFmtId="166" fontId="2" fillId="0" borderId="19" xfId="0" applyNumberFormat="1" applyFont="1" applyFill="1" applyBorder="1" applyAlignment="1" applyProtection="1">
      <alignment vertical="center" wrapText="1"/>
    </xf>
    <xf numFmtId="166" fontId="2" fillId="0" borderId="2" xfId="0" applyNumberFormat="1" applyFont="1" applyFill="1" applyBorder="1" applyAlignment="1" applyProtection="1">
      <alignment vertical="center" wrapText="1"/>
    </xf>
    <xf numFmtId="166" fontId="2" fillId="0" borderId="20" xfId="0" applyNumberFormat="1" applyFont="1" applyFill="1" applyBorder="1" applyAlignment="1" applyProtection="1">
      <alignment vertical="center" wrapText="1"/>
    </xf>
    <xf numFmtId="165" fontId="2" fillId="0" borderId="17" xfId="0" applyNumberFormat="1" applyFont="1" applyFill="1" applyBorder="1" applyAlignment="1" applyProtection="1">
      <alignment vertical="center" wrapText="1"/>
    </xf>
    <xf numFmtId="166" fontId="2" fillId="0" borderId="21" xfId="0" applyNumberFormat="1" applyFont="1" applyFill="1" applyBorder="1" applyAlignment="1" applyProtection="1">
      <alignment vertical="center" wrapText="1"/>
    </xf>
    <xf numFmtId="166" fontId="2" fillId="0" borderId="17" xfId="0" applyNumberFormat="1" applyFont="1" applyFill="1" applyBorder="1" applyAlignment="1" applyProtection="1">
      <alignment vertical="center" wrapText="1"/>
    </xf>
    <xf numFmtId="166" fontId="2" fillId="0" borderId="9" xfId="0" applyNumberFormat="1" applyFont="1" applyFill="1" applyBorder="1" applyAlignment="1" applyProtection="1">
      <alignment vertical="center" wrapText="1"/>
    </xf>
    <xf numFmtId="166" fontId="3" fillId="0" borderId="2" xfId="0" applyNumberFormat="1" applyFont="1" applyFill="1" applyBorder="1" applyAlignment="1" applyProtection="1">
      <alignment vertical="center" wrapText="1"/>
    </xf>
    <xf numFmtId="165" fontId="2" fillId="0" borderId="3" xfId="0" applyNumberFormat="1" applyFont="1" applyFill="1" applyBorder="1" applyAlignment="1" applyProtection="1">
      <alignment horizontal="center" vertical="center" wrapText="1"/>
    </xf>
    <xf numFmtId="165" fontId="2" fillId="0" borderId="3" xfId="0" applyNumberFormat="1" applyFont="1" applyFill="1" applyBorder="1" applyAlignment="1" applyProtection="1">
      <alignment vertical="center" wrapText="1"/>
    </xf>
    <xf numFmtId="0" fontId="9" fillId="0" borderId="0" xfId="0" applyNumberFormat="1" applyFont="1" applyFill="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165" fontId="9" fillId="0" borderId="1"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165" fontId="10" fillId="0" borderId="14" xfId="0" applyNumberFormat="1" applyFont="1" applyFill="1" applyBorder="1" applyAlignment="1" applyProtection="1">
      <alignment horizontal="right" vertical="center" wrapText="1"/>
    </xf>
    <xf numFmtId="0" fontId="9" fillId="0" borderId="0" xfId="0" applyNumberFormat="1" applyFont="1" applyFill="1" applyAlignment="1" applyProtection="1">
      <alignment vertical="center" wrapText="1"/>
    </xf>
    <xf numFmtId="0" fontId="10" fillId="0" borderId="14"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left" vertical="center" wrapText="1"/>
    </xf>
    <xf numFmtId="165" fontId="9" fillId="0" borderId="14" xfId="0" applyNumberFormat="1" applyFont="1" applyFill="1" applyBorder="1" applyAlignment="1" applyProtection="1">
      <alignment horizontal="right" vertical="center" wrapText="1"/>
    </xf>
    <xf numFmtId="0" fontId="26" fillId="0" borderId="0" xfId="0" applyNumberFormat="1" applyFont="1" applyFill="1" applyAlignment="1" applyProtection="1">
      <alignment vertical="center" wrapText="1"/>
    </xf>
    <xf numFmtId="0" fontId="28" fillId="0" borderId="0" xfId="0" applyNumberFormat="1" applyFont="1" applyFill="1" applyAlignment="1" applyProtection="1">
      <alignment horizontal="center" vertical="center" wrapText="1"/>
    </xf>
    <xf numFmtId="170" fontId="10" fillId="0" borderId="14" xfId="1" applyNumberFormat="1" applyFont="1" applyFill="1" applyBorder="1" applyAlignment="1" applyProtection="1">
      <alignment horizontal="right" vertical="center" wrapText="1"/>
    </xf>
    <xf numFmtId="171" fontId="10" fillId="0" borderId="14" xfId="0" applyNumberFormat="1" applyFont="1" applyFill="1" applyBorder="1" applyAlignment="1" applyProtection="1">
      <alignment horizontal="right" vertical="center" wrapText="1"/>
    </xf>
    <xf numFmtId="0" fontId="24" fillId="0" borderId="14" xfId="0" applyNumberFormat="1" applyFont="1" applyFill="1" applyBorder="1" applyAlignment="1" applyProtection="1">
      <alignment horizontal="center" vertical="center" wrapText="1"/>
    </xf>
    <xf numFmtId="0" fontId="24" fillId="0" borderId="14" xfId="0" applyNumberFormat="1" applyFont="1" applyFill="1" applyBorder="1" applyAlignment="1" applyProtection="1">
      <alignment horizontal="left" vertical="center" wrapText="1"/>
    </xf>
    <xf numFmtId="165" fontId="24" fillId="0" borderId="14" xfId="0" applyNumberFormat="1" applyFont="1" applyFill="1" applyBorder="1" applyAlignment="1" applyProtection="1">
      <alignment horizontal="right" vertical="center" wrapText="1"/>
    </xf>
    <xf numFmtId="170" fontId="24" fillId="0" borderId="14" xfId="1" applyNumberFormat="1" applyFont="1" applyFill="1" applyBorder="1" applyAlignment="1" applyProtection="1">
      <alignment horizontal="right" vertical="center" wrapText="1"/>
    </xf>
    <xf numFmtId="170" fontId="9" fillId="0" borderId="14" xfId="1" applyNumberFormat="1" applyFont="1" applyFill="1" applyBorder="1" applyAlignment="1" applyProtection="1">
      <alignment horizontal="right" vertical="center" wrapText="1"/>
    </xf>
    <xf numFmtId="171" fontId="9" fillId="0" borderId="14" xfId="0" applyNumberFormat="1" applyFont="1" applyFill="1" applyBorder="1" applyAlignment="1" applyProtection="1">
      <alignment horizontal="right" vertical="center" wrapText="1"/>
    </xf>
    <xf numFmtId="0" fontId="10" fillId="0" borderId="0" xfId="0" applyNumberFormat="1" applyFont="1" applyFill="1" applyAlignment="1" applyProtection="1">
      <alignment vertical="center" wrapText="1"/>
    </xf>
    <xf numFmtId="170" fontId="26" fillId="0" borderId="14" xfId="1" applyNumberFormat="1" applyFont="1" applyFill="1" applyBorder="1" applyAlignment="1" applyProtection="1">
      <alignment horizontal="right" vertical="center" wrapText="1"/>
    </xf>
    <xf numFmtId="171" fontId="26" fillId="0" borderId="14" xfId="0" applyNumberFormat="1" applyFont="1" applyFill="1" applyBorder="1" applyAlignment="1" applyProtection="1">
      <alignment horizontal="right" vertical="center" wrapText="1"/>
    </xf>
    <xf numFmtId="0" fontId="0" fillId="0" borderId="0" xfId="0" applyFont="1"/>
    <xf numFmtId="165" fontId="27" fillId="0" borderId="1" xfId="0" applyNumberFormat="1" applyFont="1" applyFill="1" applyBorder="1" applyAlignment="1" applyProtection="1">
      <alignment horizontal="center" vertical="center" wrapText="1"/>
    </xf>
    <xf numFmtId="0" fontId="31" fillId="0" borderId="0" xfId="19" applyFont="1" applyAlignment="1">
      <alignment horizontal="left"/>
    </xf>
    <xf numFmtId="0" fontId="32" fillId="0" borderId="0" xfId="19" applyFont="1"/>
    <xf numFmtId="0" fontId="18" fillId="0" borderId="0" xfId="20" applyFont="1"/>
    <xf numFmtId="3" fontId="33" fillId="0" borderId="0" xfId="20" applyNumberFormat="1" applyFont="1"/>
    <xf numFmtId="3" fontId="34" fillId="0" borderId="0" xfId="20" applyNumberFormat="1" applyFont="1"/>
    <xf numFmtId="3" fontId="18" fillId="0" borderId="0" xfId="20" applyNumberFormat="1" applyFont="1"/>
    <xf numFmtId="165" fontId="2" fillId="0" borderId="0" xfId="0" applyNumberFormat="1" applyFont="1" applyAlignment="1">
      <alignment horizontal="center" vertical="center" wrapText="1"/>
    </xf>
    <xf numFmtId="165" fontId="2" fillId="0" borderId="0" xfId="0" applyNumberFormat="1" applyFont="1" applyAlignment="1">
      <alignment vertical="center" wrapText="1"/>
    </xf>
    <xf numFmtId="0" fontId="19" fillId="0" borderId="0" xfId="20" applyFont="1"/>
    <xf numFmtId="3" fontId="20" fillId="0" borderId="0" xfId="20" applyNumberFormat="1" applyFont="1" applyAlignment="1">
      <alignment horizontal="right" vertical="center"/>
    </xf>
    <xf numFmtId="0" fontId="32" fillId="0" borderId="0" xfId="19" applyFont="1" applyAlignment="1">
      <alignment horizontal="center"/>
    </xf>
    <xf numFmtId="3" fontId="36" fillId="0" borderId="0" xfId="20" applyNumberFormat="1" applyFont="1" applyAlignment="1">
      <alignment vertical="center" wrapText="1"/>
    </xf>
    <xf numFmtId="3" fontId="37" fillId="0" borderId="0" xfId="20" applyNumberFormat="1" applyFont="1" applyAlignment="1">
      <alignment vertical="center" wrapText="1"/>
    </xf>
    <xf numFmtId="3" fontId="20" fillId="0" borderId="0" xfId="20" applyNumberFormat="1" applyFont="1" applyAlignment="1">
      <alignment vertical="center" wrapText="1"/>
    </xf>
    <xf numFmtId="0" fontId="20" fillId="0" borderId="0" xfId="20" applyFont="1" applyAlignment="1">
      <alignment vertical="center" wrapText="1"/>
    </xf>
    <xf numFmtId="3" fontId="39" fillId="0" borderId="0" xfId="20" applyNumberFormat="1" applyFont="1" applyAlignment="1">
      <alignment vertical="center" wrapText="1"/>
    </xf>
    <xf numFmtId="3" fontId="40" fillId="0" borderId="0" xfId="20" applyNumberFormat="1" applyFont="1" applyAlignment="1">
      <alignment vertical="center" wrapText="1"/>
    </xf>
    <xf numFmtId="3" fontId="21" fillId="0" borderId="0" xfId="20" applyNumberFormat="1" applyFont="1" applyAlignment="1">
      <alignment vertical="center" wrapText="1"/>
    </xf>
    <xf numFmtId="0" fontId="21" fillId="0" borderId="0" xfId="20" applyFont="1" applyAlignment="1">
      <alignment vertical="center" wrapText="1"/>
    </xf>
    <xf numFmtId="0" fontId="21" fillId="0" borderId="0" xfId="20" applyFont="1" applyAlignment="1">
      <alignment horizontal="right" vertical="center"/>
    </xf>
    <xf numFmtId="3" fontId="18" fillId="0" borderId="1" xfId="20" applyNumberFormat="1" applyFont="1" applyBorder="1" applyAlignment="1">
      <alignment horizontal="center" vertical="center" wrapText="1"/>
    </xf>
    <xf numFmtId="0" fontId="17" fillId="0" borderId="1" xfId="20" applyFont="1" applyBorder="1" applyAlignment="1">
      <alignment horizontal="center" vertical="center" wrapText="1"/>
    </xf>
    <xf numFmtId="3" fontId="41" fillId="0" borderId="1" xfId="20" applyNumberFormat="1" applyFont="1" applyBorder="1" applyAlignment="1">
      <alignment horizontal="center" vertical="center" wrapText="1"/>
    </xf>
    <xf numFmtId="3" fontId="42" fillId="0" borderId="1" xfId="20" applyNumberFormat="1" applyFont="1" applyBorder="1" applyAlignment="1">
      <alignment horizontal="center" vertical="center" wrapText="1"/>
    </xf>
    <xf numFmtId="3" fontId="17" fillId="0" borderId="1" xfId="20" applyNumberFormat="1" applyFont="1" applyBorder="1" applyAlignment="1">
      <alignment horizontal="center" vertical="center" wrapText="1"/>
    </xf>
    <xf numFmtId="0" fontId="17" fillId="0" borderId="0" xfId="20" applyFont="1"/>
    <xf numFmtId="0" fontId="48" fillId="0" borderId="0" xfId="20" applyFont="1" applyAlignment="1">
      <alignment vertical="center" wrapText="1"/>
    </xf>
    <xf numFmtId="3" fontId="49" fillId="0" borderId="0" xfId="20" applyNumberFormat="1" applyFont="1" applyAlignment="1">
      <alignment vertical="center" wrapText="1"/>
    </xf>
    <xf numFmtId="3" fontId="50" fillId="0" borderId="0" xfId="20" applyNumberFormat="1" applyFont="1" applyAlignment="1">
      <alignment vertical="center" wrapText="1"/>
    </xf>
    <xf numFmtId="3" fontId="48" fillId="0" borderId="0" xfId="20" applyNumberFormat="1" applyFont="1" applyAlignment="1">
      <alignment vertical="center" wrapText="1"/>
    </xf>
    <xf numFmtId="0" fontId="19" fillId="0" borderId="0" xfId="20" applyFont="1" applyAlignment="1">
      <alignment horizontal="justify" vertical="center"/>
    </xf>
    <xf numFmtId="0" fontId="46" fillId="0" borderId="0" xfId="20" applyFont="1"/>
    <xf numFmtId="3" fontId="47" fillId="0" borderId="0" xfId="20" applyNumberFormat="1" applyFont="1"/>
    <xf numFmtId="3" fontId="46" fillId="0" borderId="0" xfId="20" applyNumberFormat="1" applyFont="1"/>
    <xf numFmtId="3" fontId="19" fillId="0" borderId="0" xfId="20" applyNumberFormat="1" applyFont="1"/>
    <xf numFmtId="0" fontId="14" fillId="0" borderId="0" xfId="19" applyFont="1" applyAlignment="1">
      <alignment horizontal="left"/>
    </xf>
    <xf numFmtId="0" fontId="19" fillId="0" borderId="0" xfId="19"/>
    <xf numFmtId="0" fontId="0" fillId="0" borderId="0" xfId="0" applyAlignment="1"/>
    <xf numFmtId="0" fontId="18" fillId="0" borderId="0" xfId="0" applyFont="1" applyAlignment="1"/>
    <xf numFmtId="0" fontId="59" fillId="0" borderId="0" xfId="0" applyFont="1" applyAlignment="1">
      <alignment horizontal="right" vertical="center"/>
    </xf>
    <xf numFmtId="0" fontId="19" fillId="0" borderId="0" xfId="19" applyAlignment="1">
      <alignment horizontal="center"/>
    </xf>
    <xf numFmtId="0" fontId="63" fillId="0" borderId="7" xfId="0" applyFont="1" applyBorder="1" applyAlignment="1">
      <alignment vertical="center" wrapText="1"/>
    </xf>
    <xf numFmtId="0" fontId="63" fillId="0" borderId="6" xfId="0" applyFont="1" applyBorder="1" applyAlignment="1">
      <alignment vertical="center" wrapText="1"/>
    </xf>
    <xf numFmtId="0" fontId="63" fillId="0" borderId="8" xfId="0" applyFont="1" applyBorder="1" applyAlignment="1">
      <alignment vertical="center" wrapText="1"/>
    </xf>
    <xf numFmtId="0" fontId="63" fillId="0" borderId="12" xfId="0" applyFont="1" applyBorder="1" applyAlignment="1">
      <alignment vertical="center" wrapText="1"/>
    </xf>
    <xf numFmtId="0" fontId="63" fillId="0" borderId="1" xfId="0" applyFont="1" applyBorder="1" applyAlignment="1">
      <alignment horizontal="center" vertical="center" wrapText="1"/>
    </xf>
    <xf numFmtId="0" fontId="63" fillId="0" borderId="16" xfId="0" applyFont="1" applyBorder="1" applyAlignment="1">
      <alignment vertical="center" wrapText="1"/>
    </xf>
    <xf numFmtId="0" fontId="63" fillId="0" borderId="15" xfId="0" applyFont="1" applyBorder="1" applyAlignment="1">
      <alignment horizontal="center" vertical="center" wrapText="1"/>
    </xf>
    <xf numFmtId="0" fontId="64" fillId="0" borderId="1" xfId="0" applyFont="1" applyBorder="1" applyAlignment="1">
      <alignment horizontal="center" vertical="center" wrapText="1"/>
    </xf>
    <xf numFmtId="0" fontId="28" fillId="0" borderId="0" xfId="0" applyFont="1"/>
    <xf numFmtId="167" fontId="63" fillId="0" borderId="1" xfId="24" applyNumberFormat="1" applyFont="1" applyBorder="1" applyAlignment="1">
      <alignment horizontal="center" vertical="center" wrapText="1"/>
    </xf>
    <xf numFmtId="164" fontId="63" fillId="0" borderId="1" xfId="24" applyFont="1" applyBorder="1" applyAlignment="1">
      <alignment horizontal="center" vertical="center" wrapText="1"/>
    </xf>
    <xf numFmtId="167" fontId="63" fillId="0" borderId="1" xfId="24" applyNumberFormat="1" applyFont="1" applyBorder="1" applyAlignment="1">
      <alignment horizontal="center" vertical="top" wrapText="1"/>
    </xf>
    <xf numFmtId="0" fontId="10" fillId="0" borderId="0" xfId="0" applyFont="1"/>
    <xf numFmtId="0" fontId="63" fillId="0" borderId="1" xfId="0" applyFont="1" applyBorder="1" applyAlignment="1">
      <alignment vertical="center" wrapText="1"/>
    </xf>
    <xf numFmtId="167" fontId="0" fillId="0" borderId="0" xfId="0" applyNumberFormat="1"/>
    <xf numFmtId="0" fontId="65" fillId="0" borderId="1" xfId="0" applyFont="1" applyBorder="1" applyAlignment="1">
      <alignment horizontal="center" vertical="center" wrapText="1"/>
    </xf>
    <xf numFmtId="0" fontId="65" fillId="0" borderId="1" xfId="0" applyFont="1" applyBorder="1" applyAlignment="1">
      <alignment vertical="center" wrapText="1"/>
    </xf>
    <xf numFmtId="167" fontId="65" fillId="0" borderId="1" xfId="24" applyNumberFormat="1" applyFont="1" applyBorder="1" applyAlignment="1">
      <alignment horizontal="center" vertical="center" wrapText="1"/>
    </xf>
    <xf numFmtId="167" fontId="9" fillId="0" borderId="1" xfId="24" applyNumberFormat="1" applyFont="1" applyBorder="1"/>
    <xf numFmtId="164" fontId="65" fillId="0" borderId="1" xfId="24" applyFont="1" applyBorder="1" applyAlignment="1">
      <alignment horizontal="center" vertical="center" wrapText="1"/>
    </xf>
    <xf numFmtId="167" fontId="65" fillId="0" borderId="1" xfId="24" applyNumberFormat="1" applyFont="1" applyBorder="1" applyAlignment="1">
      <alignment horizontal="center" vertical="top" wrapText="1"/>
    </xf>
    <xf numFmtId="167" fontId="65" fillId="0" borderId="9" xfId="24" applyNumberFormat="1" applyFont="1" applyBorder="1" applyAlignment="1">
      <alignment vertical="center" wrapText="1"/>
    </xf>
    <xf numFmtId="167" fontId="45" fillId="0" borderId="1" xfId="24" applyNumberFormat="1" applyFont="1" applyBorder="1" applyAlignment="1">
      <alignment horizontal="center" vertical="center" wrapText="1"/>
    </xf>
    <xf numFmtId="167" fontId="0" fillId="0" borderId="0" xfId="0" applyNumberFormat="1" applyFont="1"/>
    <xf numFmtId="0" fontId="63" fillId="0" borderId="5" xfId="0" applyFont="1" applyFill="1" applyBorder="1" applyAlignment="1">
      <alignment horizontal="center" vertical="center" wrapText="1"/>
    </xf>
    <xf numFmtId="0" fontId="66" fillId="0" borderId="1" xfId="0" applyFont="1" applyBorder="1" applyAlignment="1">
      <alignment vertical="center" wrapText="1"/>
    </xf>
    <xf numFmtId="167" fontId="65" fillId="0" borderId="1" xfId="24" applyNumberFormat="1" applyFont="1" applyBorder="1" applyAlignment="1">
      <alignment vertical="center" wrapText="1"/>
    </xf>
    <xf numFmtId="167" fontId="63" fillId="0" borderId="9" xfId="24" applyNumberFormat="1" applyFont="1" applyBorder="1" applyAlignment="1">
      <alignment vertical="center" wrapText="1"/>
    </xf>
    <xf numFmtId="0" fontId="10" fillId="0" borderId="1" xfId="0" applyFont="1" applyBorder="1"/>
    <xf numFmtId="167" fontId="10" fillId="0" borderId="1" xfId="0" applyNumberFormat="1" applyFont="1" applyBorder="1"/>
    <xf numFmtId="167" fontId="10" fillId="0" borderId="0" xfId="0" applyNumberFormat="1" applyFont="1"/>
    <xf numFmtId="0" fontId="62" fillId="0" borderId="0" xfId="0" applyFont="1" applyAlignment="1">
      <alignment horizontal="center" vertical="center" wrapText="1"/>
    </xf>
    <xf numFmtId="0" fontId="67" fillId="0" borderId="0" xfId="0" applyFont="1" applyAlignment="1">
      <alignment vertical="center"/>
    </xf>
    <xf numFmtId="0" fontId="62" fillId="0" borderId="0" xfId="0" applyFont="1" applyAlignment="1">
      <alignment vertical="center"/>
    </xf>
    <xf numFmtId="0" fontId="22" fillId="0" borderId="13" xfId="19" applyFont="1" applyBorder="1" applyAlignment="1">
      <alignment horizontal="right"/>
    </xf>
    <xf numFmtId="0" fontId="22" fillId="0" borderId="13" xfId="19" applyFont="1" applyBorder="1" applyAlignment="1"/>
    <xf numFmtId="0" fontId="14" fillId="0" borderId="6" xfId="19" applyFont="1" applyBorder="1" applyAlignment="1">
      <alignment vertical="center" wrapText="1"/>
    </xf>
    <xf numFmtId="0" fontId="14" fillId="0" borderId="0" xfId="19" applyFont="1"/>
    <xf numFmtId="0" fontId="14" fillId="0" borderId="9" xfId="19" applyFont="1" applyBorder="1" applyAlignment="1">
      <alignment horizontal="center" vertical="center" wrapText="1"/>
    </xf>
    <xf numFmtId="0" fontId="19" fillId="0" borderId="1" xfId="19" applyFont="1" applyBorder="1" applyAlignment="1">
      <alignment horizontal="center" vertical="center" wrapText="1"/>
    </xf>
    <xf numFmtId="167" fontId="18" fillId="0" borderId="1" xfId="42" quotePrefix="1" applyNumberFormat="1" applyFont="1" applyBorder="1" applyAlignment="1">
      <alignment horizontal="center" vertical="center" wrapText="1"/>
    </xf>
    <xf numFmtId="167" fontId="18" fillId="0" borderId="1" xfId="42" applyNumberFormat="1" applyFont="1" applyBorder="1" applyAlignment="1">
      <alignment horizontal="center" vertical="center" wrapText="1"/>
    </xf>
    <xf numFmtId="0" fontId="19" fillId="0" borderId="0" xfId="19" applyFont="1"/>
    <xf numFmtId="0" fontId="14" fillId="0" borderId="26" xfId="19" applyFont="1" applyBorder="1" applyAlignment="1">
      <alignment horizontal="center"/>
    </xf>
    <xf numFmtId="0" fontId="14" fillId="0" borderId="27" xfId="19" applyFont="1" applyBorder="1"/>
    <xf numFmtId="167" fontId="20" fillId="0" borderId="5" xfId="42" applyNumberFormat="1" applyFont="1" applyBorder="1"/>
    <xf numFmtId="164" fontId="14" fillId="0" borderId="23" xfId="43" applyFont="1" applyBorder="1"/>
    <xf numFmtId="0" fontId="14" fillId="0" borderId="23" xfId="19" applyFont="1" applyBorder="1" applyAlignment="1">
      <alignment horizontal="center"/>
    </xf>
    <xf numFmtId="0" fontId="14" fillId="0" borderId="28" xfId="19" applyFont="1" applyBorder="1"/>
    <xf numFmtId="167" fontId="20" fillId="0" borderId="25" xfId="42" applyNumberFormat="1" applyFont="1" applyBorder="1"/>
    <xf numFmtId="167" fontId="20" fillId="0" borderId="23" xfId="42" applyNumberFormat="1" applyFont="1" applyBorder="1"/>
    <xf numFmtId="0" fontId="19" fillId="0" borderId="23" xfId="19" applyFont="1" applyBorder="1" applyAlignment="1">
      <alignment horizontal="center"/>
    </xf>
    <xf numFmtId="0" fontId="19" fillId="0" borderId="28" xfId="19" applyFont="1" applyBorder="1"/>
    <xf numFmtId="167" fontId="18" fillId="0" borderId="25" xfId="42" applyNumberFormat="1" applyFont="1" applyBorder="1"/>
    <xf numFmtId="167" fontId="18" fillId="0" borderId="23" xfId="42" applyNumberFormat="1" applyFont="1" applyBorder="1"/>
    <xf numFmtId="164" fontId="19" fillId="0" borderId="23" xfId="43" applyFont="1" applyBorder="1"/>
    <xf numFmtId="0" fontId="22" fillId="0" borderId="0" xfId="19" applyFont="1"/>
    <xf numFmtId="0" fontId="25" fillId="0" borderId="0" xfId="19" applyFont="1"/>
    <xf numFmtId="167" fontId="25" fillId="0" borderId="0" xfId="19" applyNumberFormat="1" applyFont="1"/>
    <xf numFmtId="0" fontId="19" fillId="0" borderId="23" xfId="19" applyFont="1" applyBorder="1"/>
    <xf numFmtId="167" fontId="19" fillId="0" borderId="23" xfId="43" applyNumberFormat="1" applyFont="1" applyBorder="1"/>
    <xf numFmtId="0" fontId="14" fillId="0" borderId="23" xfId="19" applyFont="1" applyBorder="1"/>
    <xf numFmtId="0" fontId="20" fillId="0" borderId="23" xfId="19" applyFont="1" applyBorder="1"/>
    <xf numFmtId="0" fontId="20" fillId="0" borderId="26" xfId="19" applyFont="1" applyBorder="1"/>
    <xf numFmtId="167" fontId="20" fillId="0" borderId="26" xfId="42" applyNumberFormat="1" applyFont="1" applyBorder="1"/>
    <xf numFmtId="0" fontId="19" fillId="0" borderId="23" xfId="19" quotePrefix="1" applyFont="1" applyBorder="1"/>
    <xf numFmtId="167" fontId="19" fillId="0" borderId="0" xfId="19" applyNumberFormat="1" applyFont="1"/>
    <xf numFmtId="164" fontId="14" fillId="0" borderId="23" xfId="43" applyNumberFormat="1" applyFont="1" applyBorder="1"/>
    <xf numFmtId="0" fontId="14" fillId="0" borderId="24" xfId="19" applyFont="1" applyBorder="1" applyAlignment="1">
      <alignment horizontal="center"/>
    </xf>
    <xf numFmtId="0" fontId="14" fillId="0" borderId="24" xfId="19" applyFont="1" applyBorder="1"/>
    <xf numFmtId="167" fontId="20" fillId="0" borderId="24" xfId="42" applyNumberFormat="1" applyFont="1" applyBorder="1"/>
    <xf numFmtId="164" fontId="19" fillId="0" borderId="24" xfId="43" applyFont="1" applyBorder="1"/>
    <xf numFmtId="0" fontId="70" fillId="0" borderId="0" xfId="0" applyFont="1"/>
    <xf numFmtId="0" fontId="70" fillId="2" borderId="0" xfId="0" applyFont="1" applyFill="1"/>
    <xf numFmtId="0" fontId="19" fillId="0" borderId="0" xfId="0" applyFont="1" applyAlignment="1"/>
    <xf numFmtId="0" fontId="14" fillId="0" borderId="0" xfId="0" applyFont="1"/>
    <xf numFmtId="0" fontId="71" fillId="0" borderId="0" xfId="0" applyFont="1"/>
    <xf numFmtId="0" fontId="71" fillId="2" borderId="0" xfId="0" applyFont="1" applyFill="1"/>
    <xf numFmtId="0" fontId="14" fillId="2" borderId="0" xfId="0" applyFont="1" applyFill="1"/>
    <xf numFmtId="0" fontId="72" fillId="0" borderId="0" xfId="0" applyFont="1"/>
    <xf numFmtId="167" fontId="72" fillId="0" borderId="0" xfId="0" applyNumberFormat="1" applyFo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167" fontId="70" fillId="0" borderId="0" xfId="24" applyNumberFormat="1" applyFont="1"/>
    <xf numFmtId="0" fontId="18" fillId="0" borderId="1" xfId="0" applyFont="1" applyBorder="1" applyAlignment="1">
      <alignment horizontal="center"/>
    </xf>
    <xf numFmtId="0" fontId="18" fillId="2" borderId="1" xfId="0" applyFont="1" applyFill="1" applyBorder="1" applyAlignment="1">
      <alignment horizontal="center"/>
    </xf>
    <xf numFmtId="164" fontId="70" fillId="0" borderId="0" xfId="24" applyFont="1"/>
    <xf numFmtId="0" fontId="73" fillId="0" borderId="22" xfId="0" applyFont="1" applyBorder="1" applyAlignment="1">
      <alignment horizontal="center"/>
    </xf>
    <xf numFmtId="0" fontId="13" fillId="0" borderId="22" xfId="0" applyFont="1" applyBorder="1" applyAlignment="1">
      <alignment horizontal="center"/>
    </xf>
    <xf numFmtId="167" fontId="74" fillId="0" borderId="23" xfId="44" applyNumberFormat="1" applyFont="1" applyBorder="1"/>
    <xf numFmtId="167" fontId="43" fillId="2" borderId="23" xfId="44" applyNumberFormat="1" applyFont="1" applyFill="1" applyBorder="1"/>
    <xf numFmtId="164" fontId="43" fillId="0" borderId="23" xfId="44" applyFont="1" applyBorder="1"/>
    <xf numFmtId="167" fontId="75" fillId="0" borderId="0" xfId="0" applyNumberFormat="1" applyFont="1"/>
    <xf numFmtId="0" fontId="75" fillId="0" borderId="0" xfId="0" applyFont="1"/>
    <xf numFmtId="0" fontId="73" fillId="0" borderId="23" xfId="0" applyFont="1" applyBorder="1" applyAlignment="1">
      <alignment horizontal="center"/>
    </xf>
    <xf numFmtId="0" fontId="13" fillId="0" borderId="23" xfId="0" applyFont="1" applyBorder="1"/>
    <xf numFmtId="0" fontId="73" fillId="0" borderId="23" xfId="0" applyFont="1" applyBorder="1" applyAlignment="1">
      <alignment horizontal="center" vertical="center" wrapText="1"/>
    </xf>
    <xf numFmtId="0" fontId="13" fillId="0" borderId="23" xfId="0" applyFont="1" applyBorder="1" applyAlignment="1">
      <alignment vertical="center" wrapText="1"/>
    </xf>
    <xf numFmtId="167" fontId="13" fillId="0" borderId="23" xfId="44" applyNumberFormat="1" applyFont="1" applyBorder="1" applyAlignment="1">
      <alignment vertical="center" wrapText="1"/>
    </xf>
    <xf numFmtId="167" fontId="43" fillId="2" borderId="23" xfId="44" applyNumberFormat="1" applyFont="1" applyFill="1" applyBorder="1" applyAlignment="1">
      <alignment vertical="center" wrapText="1"/>
    </xf>
    <xf numFmtId="167" fontId="70" fillId="0" borderId="0" xfId="0" applyNumberFormat="1" applyFont="1"/>
    <xf numFmtId="0" fontId="76" fillId="0" borderId="23" xfId="0" applyFont="1" applyBorder="1" applyAlignment="1">
      <alignment horizontal="center"/>
    </xf>
    <xf numFmtId="0" fontId="12" fillId="0" borderId="23" xfId="0" quotePrefix="1" applyFont="1" applyBorder="1"/>
    <xf numFmtId="167" fontId="77" fillId="0" borderId="23" xfId="44" applyNumberFormat="1" applyFont="1" applyBorder="1"/>
    <xf numFmtId="167" fontId="44" fillId="0" borderId="23" xfId="44" applyNumberFormat="1" applyFont="1" applyBorder="1"/>
    <xf numFmtId="167" fontId="44" fillId="2" borderId="23" xfId="44" applyNumberFormat="1" applyFont="1" applyFill="1" applyBorder="1"/>
    <xf numFmtId="164" fontId="44" fillId="0" borderId="23" xfId="44" applyFont="1" applyBorder="1"/>
    <xf numFmtId="0" fontId="78" fillId="0" borderId="23" xfId="0" applyFont="1" applyBorder="1" applyAlignment="1">
      <alignment horizontal="center"/>
    </xf>
    <xf numFmtId="0" fontId="73" fillId="0" borderId="23" xfId="0" applyFont="1" applyFill="1" applyBorder="1" applyAlignment="1">
      <alignment horizontal="center"/>
    </xf>
    <xf numFmtId="0" fontId="13" fillId="0" borderId="23" xfId="0" applyFont="1" applyFill="1" applyBorder="1"/>
    <xf numFmtId="167" fontId="74" fillId="0" borderId="23" xfId="44" applyNumberFormat="1" applyFont="1" applyFill="1" applyBorder="1"/>
    <xf numFmtId="167" fontId="43" fillId="0" borderId="23" xfId="44" applyNumberFormat="1" applyFont="1" applyFill="1" applyBorder="1"/>
    <xf numFmtId="0" fontId="75" fillId="0" borderId="0" xfId="0" applyFont="1" applyFill="1"/>
    <xf numFmtId="164" fontId="79" fillId="0" borderId="23" xfId="44" applyFont="1" applyBorder="1"/>
    <xf numFmtId="0" fontId="12" fillId="0" borderId="23" xfId="0" applyFont="1" applyBorder="1"/>
    <xf numFmtId="0" fontId="17" fillId="0" borderId="23" xfId="0" applyFont="1" applyBorder="1"/>
    <xf numFmtId="167" fontId="80" fillId="0" borderId="23" xfId="44" applyNumberFormat="1" applyFont="1" applyBorder="1"/>
    <xf numFmtId="167" fontId="79" fillId="2" borderId="23" xfId="44" applyNumberFormat="1" applyFont="1" applyFill="1" applyBorder="1"/>
    <xf numFmtId="0" fontId="81" fillId="0" borderId="0" xfId="0" applyFont="1"/>
    <xf numFmtId="0" fontId="73" fillId="0" borderId="24" xfId="0" applyFont="1" applyBorder="1" applyAlignment="1">
      <alignment horizontal="center"/>
    </xf>
    <xf numFmtId="0" fontId="13" fillId="0" borderId="24" xfId="0" applyFont="1" applyBorder="1"/>
    <xf numFmtId="167" fontId="74" fillId="0" borderId="24" xfId="44" applyNumberFormat="1" applyFont="1" applyBorder="1"/>
    <xf numFmtId="167" fontId="43" fillId="0" borderId="24" xfId="44" applyNumberFormat="1" applyFont="1" applyBorder="1"/>
    <xf numFmtId="167" fontId="43" fillId="2" borderId="24" xfId="44" applyNumberFormat="1" applyFont="1" applyFill="1" applyBorder="1"/>
    <xf numFmtId="164" fontId="79" fillId="0" borderId="24" xfId="44" applyFont="1" applyBorder="1"/>
    <xf numFmtId="0" fontId="82" fillId="0" borderId="0" xfId="0" applyFont="1" applyAlignment="1">
      <alignment horizontal="center"/>
    </xf>
    <xf numFmtId="167" fontId="70" fillId="0" borderId="0" xfId="44" applyNumberFormat="1" applyFont="1"/>
    <xf numFmtId="167" fontId="70" fillId="2" borderId="0" xfId="44" applyNumberFormat="1" applyFont="1" applyFill="1"/>
    <xf numFmtId="0" fontId="12" fillId="0" borderId="0" xfId="0" applyFont="1"/>
    <xf numFmtId="165" fontId="2" fillId="0" borderId="0" xfId="0" applyNumberFormat="1" applyFont="1" applyAlignment="1">
      <alignment horizontal="right" vertical="center" wrapText="1"/>
    </xf>
    <xf numFmtId="165" fontId="2" fillId="0" borderId="0" xfId="0" applyNumberFormat="1" applyFont="1" applyAlignment="1">
      <alignment horizontal="left" vertical="center" wrapText="1"/>
    </xf>
    <xf numFmtId="165" fontId="2" fillId="0" borderId="3" xfId="0" applyNumberFormat="1" applyFont="1" applyBorder="1" applyAlignment="1">
      <alignment vertical="center" wrapText="1"/>
    </xf>
    <xf numFmtId="165" fontId="2" fillId="0" borderId="3" xfId="0" applyNumberFormat="1" applyFont="1" applyBorder="1" applyAlignment="1">
      <alignment horizontal="right" vertical="center" wrapText="1"/>
    </xf>
    <xf numFmtId="165" fontId="2" fillId="0" borderId="3" xfId="0" applyNumberFormat="1" applyFont="1" applyBorder="1" applyAlignment="1">
      <alignment horizontal="left" vertical="center" wrapText="1"/>
    </xf>
    <xf numFmtId="165" fontId="2" fillId="0" borderId="3" xfId="0" applyNumberFormat="1" applyFont="1" applyBorder="1" applyAlignment="1">
      <alignment horizontal="center" vertical="center" wrapText="1"/>
    </xf>
    <xf numFmtId="165" fontId="2" fillId="0" borderId="0" xfId="0" applyNumberFormat="1" applyFont="1" applyFill="1" applyAlignment="1">
      <alignment vertical="center" wrapText="1"/>
    </xf>
    <xf numFmtId="0" fontId="0" fillId="0" borderId="0" xfId="0" applyFill="1"/>
    <xf numFmtId="165" fontId="27" fillId="0" borderId="4" xfId="0" applyNumberFormat="1" applyFont="1" applyBorder="1" applyAlignment="1">
      <alignment horizontal="center" vertical="center" wrapText="1"/>
    </xf>
    <xf numFmtId="165" fontId="4" fillId="0" borderId="0" xfId="0" applyNumberFormat="1" applyFont="1" applyAlignment="1">
      <alignment horizontal="right" vertical="center" wrapText="1"/>
    </xf>
    <xf numFmtId="165" fontId="4" fillId="0" borderId="0" xfId="0" applyNumberFormat="1" applyFont="1" applyAlignment="1">
      <alignment horizontal="left"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vertical="center" wrapText="1"/>
    </xf>
    <xf numFmtId="165" fontId="3" fillId="0" borderId="0" xfId="0" applyNumberFormat="1" applyFont="1" applyAlignment="1">
      <alignment horizontal="centerContinuous" vertical="center" wrapText="1"/>
    </xf>
    <xf numFmtId="165" fontId="2" fillId="0" borderId="0" xfId="0" applyNumberFormat="1" applyFont="1" applyAlignment="1">
      <alignment horizontal="centerContinuous" vertical="center" wrapText="1"/>
    </xf>
    <xf numFmtId="165" fontId="3" fillId="0" borderId="0" xfId="0" applyNumberFormat="1" applyFont="1" applyAlignment="1">
      <alignment horizontal="center" vertical="center" wrapText="1"/>
    </xf>
    <xf numFmtId="165" fontId="3" fillId="0" borderId="0" xfId="0" applyNumberFormat="1" applyFont="1" applyAlignment="1">
      <alignment horizontal="right" vertical="center" wrapText="1"/>
    </xf>
    <xf numFmtId="165" fontId="9" fillId="0" borderId="1" xfId="0" applyNumberFormat="1" applyFont="1" applyFill="1" applyBorder="1" applyAlignment="1" applyProtection="1">
      <alignment horizontal="left" vertical="center" wrapText="1"/>
    </xf>
    <xf numFmtId="165" fontId="9" fillId="0" borderId="1" xfId="0" applyNumberFormat="1" applyFont="1" applyFill="1" applyBorder="1" applyAlignment="1" applyProtection="1">
      <alignment horizontal="right" vertical="center" wrapText="1"/>
    </xf>
    <xf numFmtId="165" fontId="27" fillId="0" borderId="1" xfId="0" applyNumberFormat="1" applyFont="1" applyFill="1" applyBorder="1" applyAlignment="1" applyProtection="1">
      <alignment horizontal="left" vertical="center" wrapText="1"/>
    </xf>
    <xf numFmtId="165" fontId="27" fillId="0" borderId="1" xfId="0" applyNumberFormat="1" applyFont="1" applyFill="1" applyBorder="1" applyAlignment="1" applyProtection="1">
      <alignment horizontal="right" vertical="center" wrapText="1"/>
    </xf>
    <xf numFmtId="165" fontId="28" fillId="0" borderId="0" xfId="0" applyNumberFormat="1" applyFont="1" applyAlignment="1">
      <alignment vertical="center" wrapText="1"/>
    </xf>
    <xf numFmtId="167" fontId="27" fillId="0" borderId="1" xfId="1" applyNumberFormat="1" applyFont="1" applyFill="1" applyBorder="1" applyAlignment="1" applyProtection="1">
      <alignment horizontal="right" vertical="center" wrapText="1"/>
    </xf>
    <xf numFmtId="167" fontId="9" fillId="0" borderId="1" xfId="1" applyNumberFormat="1" applyFont="1" applyFill="1" applyBorder="1" applyAlignment="1" applyProtection="1">
      <alignment horizontal="right" vertical="center" wrapText="1"/>
    </xf>
    <xf numFmtId="167" fontId="9" fillId="0" borderId="1" xfId="1" applyNumberFormat="1" applyFont="1" applyFill="1" applyBorder="1" applyAlignment="1" applyProtection="1">
      <alignment vertical="center" wrapText="1"/>
    </xf>
    <xf numFmtId="167" fontId="9" fillId="0" borderId="0" xfId="1" applyNumberFormat="1" applyFont="1"/>
    <xf numFmtId="0" fontId="14" fillId="0" borderId="5" xfId="19" applyFont="1" applyBorder="1" applyAlignment="1">
      <alignment horizontal="center"/>
    </xf>
    <xf numFmtId="165" fontId="3" fillId="0" borderId="9" xfId="0" applyNumberFormat="1" applyFont="1" applyFill="1" applyBorder="1" applyAlignment="1" applyProtection="1">
      <alignment horizontal="center" vertical="center" wrapText="1"/>
    </xf>
    <xf numFmtId="165" fontId="3" fillId="0" borderId="9" xfId="0" applyNumberFormat="1" applyFont="1" applyFill="1" applyBorder="1" applyAlignment="1" applyProtection="1">
      <alignment vertical="center" wrapText="1"/>
    </xf>
    <xf numFmtId="166" fontId="3" fillId="0" borderId="9" xfId="0" applyNumberFormat="1" applyFont="1" applyFill="1" applyBorder="1" applyAlignment="1" applyProtection="1">
      <alignment vertical="center" wrapText="1"/>
    </xf>
    <xf numFmtId="165" fontId="2" fillId="0" borderId="29" xfId="0" applyNumberFormat="1" applyFont="1" applyFill="1" applyBorder="1" applyAlignment="1" applyProtection="1">
      <alignment horizontal="center" vertical="center" wrapText="1"/>
    </xf>
    <xf numFmtId="165" fontId="2" fillId="0" borderId="29" xfId="0" applyNumberFormat="1" applyFont="1" applyFill="1" applyBorder="1" applyAlignment="1" applyProtection="1">
      <alignment vertical="center" wrapText="1"/>
    </xf>
    <xf numFmtId="166" fontId="2" fillId="0" borderId="30" xfId="0" applyNumberFormat="1" applyFont="1" applyFill="1" applyBorder="1" applyAlignment="1" applyProtection="1">
      <alignment vertical="center" wrapText="1"/>
    </xf>
    <xf numFmtId="166" fontId="2" fillId="0" borderId="29" xfId="0" applyNumberFormat="1" applyFont="1" applyFill="1" applyBorder="1" applyAlignment="1" applyProtection="1">
      <alignment vertical="center" wrapText="1"/>
    </xf>
    <xf numFmtId="0" fontId="13" fillId="0" borderId="22" xfId="20" applyFont="1" applyBorder="1" applyAlignment="1">
      <alignment horizontal="center" vertical="center" wrapText="1"/>
    </xf>
    <xf numFmtId="0" fontId="13" fillId="0" borderId="22" xfId="20" applyFont="1" applyBorder="1" applyAlignment="1">
      <alignment vertical="center" wrapText="1"/>
    </xf>
    <xf numFmtId="3" fontId="85" fillId="0" borderId="22" xfId="20" applyNumberFormat="1" applyFont="1" applyBorder="1" applyAlignment="1">
      <alignment vertical="center" wrapText="1"/>
    </xf>
    <xf numFmtId="3" fontId="86" fillId="0" borderId="22" xfId="20" applyNumberFormat="1" applyFont="1" applyBorder="1" applyAlignment="1">
      <alignment vertical="center" wrapText="1"/>
    </xf>
    <xf numFmtId="43" fontId="86" fillId="0" borderId="22" xfId="21" applyFont="1" applyBorder="1" applyAlignment="1">
      <alignment vertical="center" wrapText="1"/>
    </xf>
    <xf numFmtId="43" fontId="13" fillId="0" borderId="22" xfId="21" applyFont="1" applyBorder="1" applyAlignment="1">
      <alignment vertical="center" wrapText="1"/>
    </xf>
    <xf numFmtId="43" fontId="13" fillId="0" borderId="22" xfId="22" applyFont="1" applyFill="1" applyBorder="1" applyAlignment="1">
      <alignment vertical="center" wrapText="1"/>
    </xf>
    <xf numFmtId="168" fontId="86" fillId="0" borderId="22" xfId="22" applyNumberFormat="1" applyFont="1" applyFill="1" applyBorder="1" applyAlignment="1">
      <alignment horizontal="right" vertical="center" wrapText="1"/>
    </xf>
    <xf numFmtId="168" fontId="13" fillId="0" borderId="22" xfId="22" applyNumberFormat="1" applyFont="1" applyFill="1" applyBorder="1" applyAlignment="1">
      <alignment horizontal="right" vertical="center" wrapText="1"/>
    </xf>
    <xf numFmtId="3" fontId="13" fillId="0" borderId="22" xfId="20" applyNumberFormat="1" applyFont="1" applyBorder="1" applyAlignment="1">
      <alignment vertical="center" wrapText="1"/>
    </xf>
    <xf numFmtId="172" fontId="13" fillId="0" borderId="22" xfId="20" applyNumberFormat="1" applyFont="1" applyBorder="1" applyAlignment="1">
      <alignment vertical="center" wrapText="1"/>
    </xf>
    <xf numFmtId="0" fontId="12" fillId="0" borderId="0" xfId="20" applyFont="1"/>
    <xf numFmtId="0" fontId="13" fillId="0" borderId="23" xfId="20" applyFont="1" applyBorder="1" applyAlignment="1">
      <alignment horizontal="center" vertical="center" wrapText="1"/>
    </xf>
    <xf numFmtId="0" fontId="13" fillId="0" borderId="23" xfId="20" applyFont="1" applyBorder="1" applyAlignment="1">
      <alignment vertical="center" wrapText="1"/>
    </xf>
    <xf numFmtId="3" fontId="85" fillId="0" borderId="23" xfId="20" applyNumberFormat="1" applyFont="1" applyBorder="1" applyAlignment="1">
      <alignment vertical="center" wrapText="1"/>
    </xf>
    <xf numFmtId="3" fontId="86" fillId="0" borderId="23" xfId="20" applyNumberFormat="1" applyFont="1" applyBorder="1" applyAlignment="1">
      <alignment vertical="center" wrapText="1"/>
    </xf>
    <xf numFmtId="43" fontId="86" fillId="0" borderId="23" xfId="21" applyFont="1" applyBorder="1" applyAlignment="1">
      <alignment vertical="center" wrapText="1"/>
    </xf>
    <xf numFmtId="43" fontId="13" fillId="0" borderId="23" xfId="21" applyFont="1" applyBorder="1" applyAlignment="1">
      <alignment vertical="center" wrapText="1"/>
    </xf>
    <xf numFmtId="43" fontId="13" fillId="0" borderId="23" xfId="22" applyFont="1" applyFill="1" applyBorder="1" applyAlignment="1">
      <alignment vertical="center" wrapText="1"/>
    </xf>
    <xf numFmtId="168" fontId="86" fillId="0" borderId="23" xfId="22" applyNumberFormat="1" applyFont="1" applyFill="1" applyBorder="1" applyAlignment="1">
      <alignment horizontal="right" vertical="center" wrapText="1"/>
    </xf>
    <xf numFmtId="168" fontId="13" fillId="0" borderId="23" xfId="22" applyNumberFormat="1" applyFont="1" applyFill="1" applyBorder="1" applyAlignment="1">
      <alignment horizontal="right" vertical="center" wrapText="1"/>
    </xf>
    <xf numFmtId="3" fontId="13" fillId="0" borderId="23" xfId="20" applyNumberFormat="1" applyFont="1" applyBorder="1" applyAlignment="1">
      <alignment vertical="center" wrapText="1"/>
    </xf>
    <xf numFmtId="172" fontId="13" fillId="0" borderId="23" xfId="20" applyNumberFormat="1" applyFont="1" applyBorder="1" applyAlignment="1">
      <alignment vertical="center" wrapText="1"/>
    </xf>
    <xf numFmtId="0" fontId="12" fillId="0" borderId="23" xfId="20" applyFont="1" applyBorder="1" applyAlignment="1">
      <alignment horizontal="center" vertical="center" wrapText="1"/>
    </xf>
    <xf numFmtId="0" fontId="12" fillId="0" borderId="23" xfId="20" applyFont="1" applyBorder="1" applyAlignment="1">
      <alignment vertical="center" wrapText="1"/>
    </xf>
    <xf numFmtId="3" fontId="87" fillId="0" borderId="23" xfId="20" applyNumberFormat="1" applyFont="1" applyBorder="1" applyAlignment="1">
      <alignment vertical="center" wrapText="1"/>
    </xf>
    <xf numFmtId="3" fontId="88" fillId="0" borderId="23" xfId="20" applyNumberFormat="1" applyFont="1" applyBorder="1" applyAlignment="1">
      <alignment vertical="center" wrapText="1"/>
    </xf>
    <xf numFmtId="43" fontId="88" fillId="0" borderId="23" xfId="21" applyFont="1" applyBorder="1" applyAlignment="1">
      <alignment vertical="center" wrapText="1"/>
    </xf>
    <xf numFmtId="43" fontId="12" fillId="0" borderId="23" xfId="21" applyFont="1" applyBorder="1" applyAlignment="1">
      <alignment vertical="center" wrapText="1"/>
    </xf>
    <xf numFmtId="43" fontId="12" fillId="0" borderId="23" xfId="22" applyFont="1" applyFill="1" applyBorder="1" applyAlignment="1">
      <alignment vertical="center" wrapText="1"/>
    </xf>
    <xf numFmtId="168" fontId="88" fillId="0" borderId="23" xfId="22" applyNumberFormat="1" applyFont="1" applyFill="1" applyBorder="1" applyAlignment="1">
      <alignment horizontal="right" vertical="center" wrapText="1"/>
    </xf>
    <xf numFmtId="168" fontId="12" fillId="0" borderId="23" xfId="22" applyNumberFormat="1" applyFont="1" applyFill="1" applyBorder="1" applyAlignment="1">
      <alignment horizontal="right" vertical="center" wrapText="1"/>
    </xf>
    <xf numFmtId="3" fontId="12" fillId="0" borderId="23" xfId="20" applyNumberFormat="1" applyFont="1" applyBorder="1" applyAlignment="1">
      <alignment vertical="center" wrapText="1"/>
    </xf>
    <xf numFmtId="43" fontId="87" fillId="0" borderId="23" xfId="22" applyFont="1" applyFill="1" applyBorder="1" applyAlignment="1">
      <alignment vertical="center" wrapText="1"/>
    </xf>
    <xf numFmtId="43" fontId="88" fillId="0" borderId="23" xfId="21" applyFont="1" applyFill="1" applyBorder="1" applyAlignment="1">
      <alignment vertical="center" wrapText="1"/>
    </xf>
    <xf numFmtId="43" fontId="12" fillId="0" borderId="23" xfId="21" applyFont="1" applyFill="1" applyBorder="1" applyAlignment="1">
      <alignment vertical="center" wrapText="1"/>
    </xf>
    <xf numFmtId="43" fontId="88" fillId="0" borderId="23" xfId="22" applyFont="1" applyFill="1" applyBorder="1" applyAlignment="1">
      <alignment vertical="center" wrapText="1"/>
    </xf>
    <xf numFmtId="172" fontId="12" fillId="0" borderId="23" xfId="20" applyNumberFormat="1" applyFont="1" applyBorder="1" applyAlignment="1">
      <alignment vertical="center" wrapText="1"/>
    </xf>
    <xf numFmtId="168" fontId="87" fillId="0" borderId="23" xfId="22" applyNumberFormat="1" applyFont="1" applyFill="1" applyBorder="1" applyAlignment="1">
      <alignment horizontal="right" vertical="center" wrapText="1"/>
    </xf>
    <xf numFmtId="0" fontId="89" fillId="2" borderId="23" xfId="20" applyFont="1" applyFill="1" applyBorder="1" applyAlignment="1">
      <alignment horizontal="center" vertical="center" wrapText="1"/>
    </xf>
    <xf numFmtId="0" fontId="89" fillId="2" borderId="23" xfId="20" applyFont="1" applyFill="1" applyBorder="1" applyAlignment="1">
      <alignment vertical="center" wrapText="1"/>
    </xf>
    <xf numFmtId="3" fontId="89" fillId="2" borderId="23" xfId="20" applyNumberFormat="1" applyFont="1" applyFill="1" applyBorder="1" applyAlignment="1">
      <alignment vertical="center" wrapText="1"/>
    </xf>
    <xf numFmtId="43" fontId="89" fillId="2" borderId="23" xfId="21" applyFont="1" applyFill="1" applyBorder="1" applyAlignment="1">
      <alignment vertical="center" wrapText="1"/>
    </xf>
    <xf numFmtId="43" fontId="89" fillId="2" borderId="23" xfId="22" applyFont="1" applyFill="1" applyBorder="1" applyAlignment="1">
      <alignment vertical="center" wrapText="1"/>
    </xf>
    <xf numFmtId="172" fontId="89" fillId="2" borderId="23" xfId="20" applyNumberFormat="1" applyFont="1" applyFill="1" applyBorder="1" applyAlignment="1">
      <alignment vertical="center" wrapText="1"/>
    </xf>
    <xf numFmtId="0" fontId="89" fillId="2" borderId="0" xfId="20" applyFont="1" applyFill="1"/>
    <xf numFmtId="43" fontId="86" fillId="0" borderId="23" xfId="22" applyFont="1" applyFill="1" applyBorder="1" applyAlignment="1">
      <alignment vertical="center" wrapText="1"/>
    </xf>
    <xf numFmtId="0" fontId="12" fillId="0" borderId="25" xfId="20" applyFont="1" applyBorder="1" applyAlignment="1">
      <alignment vertical="center" wrapText="1"/>
    </xf>
    <xf numFmtId="43" fontId="12" fillId="0" borderId="25" xfId="22" applyFont="1" applyFill="1" applyBorder="1" applyAlignment="1">
      <alignment vertical="center" wrapText="1"/>
    </xf>
    <xf numFmtId="3" fontId="12" fillId="0" borderId="25" xfId="20" applyNumberFormat="1" applyFont="1" applyBorder="1" applyAlignment="1">
      <alignment vertical="center" wrapText="1"/>
    </xf>
    <xf numFmtId="0" fontId="12" fillId="0" borderId="24" xfId="20" applyFont="1" applyBorder="1" applyAlignment="1">
      <alignment horizontal="center" vertical="center" wrapText="1"/>
    </xf>
    <xf numFmtId="0" fontId="12" fillId="0" borderId="24" xfId="20" applyFont="1" applyBorder="1" applyAlignment="1">
      <alignment vertical="center" wrapText="1"/>
    </xf>
    <xf numFmtId="3" fontId="87" fillId="0" borderId="24" xfId="20" applyNumberFormat="1" applyFont="1" applyBorder="1" applyAlignment="1">
      <alignment vertical="center" wrapText="1"/>
    </xf>
    <xf numFmtId="3" fontId="88" fillId="0" borderId="24" xfId="20" applyNumberFormat="1" applyFont="1" applyBorder="1" applyAlignment="1">
      <alignment vertical="center" wrapText="1"/>
    </xf>
    <xf numFmtId="3" fontId="12" fillId="0" borderId="24" xfId="20" applyNumberFormat="1" applyFont="1" applyBorder="1" applyAlignment="1">
      <alignment vertical="center" wrapText="1"/>
    </xf>
    <xf numFmtId="172" fontId="12" fillId="0" borderId="24" xfId="20" applyNumberFormat="1" applyFont="1" applyBorder="1" applyAlignment="1">
      <alignment horizontal="center" vertical="center" wrapText="1"/>
    </xf>
    <xf numFmtId="168" fontId="87" fillId="0" borderId="23" xfId="22" applyNumberFormat="1" applyFont="1" applyFill="1" applyBorder="1" applyAlignment="1">
      <alignment vertical="center" wrapText="1"/>
    </xf>
    <xf numFmtId="168" fontId="85" fillId="0" borderId="23" xfId="22" applyNumberFormat="1" applyFont="1" applyFill="1" applyBorder="1" applyAlignment="1">
      <alignment horizontal="right" vertical="center" wrapText="1"/>
    </xf>
    <xf numFmtId="168" fontId="12" fillId="0" borderId="25" xfId="22" applyNumberFormat="1" applyFont="1" applyFill="1" applyBorder="1" applyAlignment="1">
      <alignment horizontal="right" vertical="center" wrapText="1"/>
    </xf>
    <xf numFmtId="168" fontId="88" fillId="0" borderId="24" xfId="20" applyNumberFormat="1" applyFont="1" applyBorder="1" applyAlignment="1">
      <alignment horizontal="right" vertical="center" wrapText="1"/>
    </xf>
    <xf numFmtId="168" fontId="12" fillId="0" borderId="24" xfId="20" applyNumberFormat="1" applyFont="1" applyBorder="1" applyAlignment="1">
      <alignment horizontal="right" vertical="center" wrapText="1"/>
    </xf>
    <xf numFmtId="0" fontId="89" fillId="0" borderId="23" xfId="20" applyFont="1" applyBorder="1" applyAlignment="1">
      <alignment horizontal="center" vertical="center" wrapText="1"/>
    </xf>
    <xf numFmtId="0" fontId="89" fillId="0" borderId="23" xfId="20" applyFont="1" applyBorder="1" applyAlignment="1">
      <alignment vertical="center" wrapText="1"/>
    </xf>
    <xf numFmtId="3" fontId="89" fillId="0" borderId="23" xfId="20" applyNumberFormat="1" applyFont="1" applyBorder="1" applyAlignment="1">
      <alignment vertical="center" wrapText="1"/>
    </xf>
    <xf numFmtId="43" fontId="89" fillId="0" borderId="23" xfId="22" applyFont="1" applyFill="1" applyBorder="1" applyAlignment="1">
      <alignment vertical="center" wrapText="1"/>
    </xf>
    <xf numFmtId="168" fontId="89" fillId="0" borderId="23" xfId="22" applyNumberFormat="1" applyFont="1" applyFill="1" applyBorder="1" applyAlignment="1">
      <alignment horizontal="right" vertical="center" wrapText="1"/>
    </xf>
    <xf numFmtId="43" fontId="89" fillId="0" borderId="23" xfId="21" applyFont="1" applyBorder="1" applyAlignment="1">
      <alignment vertical="center" wrapText="1"/>
    </xf>
    <xf numFmtId="172" fontId="89" fillId="0" borderId="23" xfId="20" applyNumberFormat="1" applyFont="1" applyBorder="1" applyAlignment="1">
      <alignment vertical="center" wrapText="1"/>
    </xf>
    <xf numFmtId="0" fontId="89" fillId="0" borderId="0" xfId="20" applyFont="1"/>
    <xf numFmtId="167" fontId="86" fillId="0" borderId="22" xfId="1" applyNumberFormat="1" applyFont="1" applyFill="1" applyBorder="1" applyAlignment="1">
      <alignment horizontal="right" vertical="center" wrapText="1"/>
    </xf>
    <xf numFmtId="167" fontId="13" fillId="0" borderId="22" xfId="1" applyNumberFormat="1" applyFont="1" applyFill="1" applyBorder="1" applyAlignment="1">
      <alignment horizontal="right" vertical="center" wrapText="1"/>
    </xf>
    <xf numFmtId="167" fontId="86" fillId="0" borderId="23" xfId="1" applyNumberFormat="1" applyFont="1" applyFill="1" applyBorder="1" applyAlignment="1">
      <alignment horizontal="right" vertical="center" wrapText="1"/>
    </xf>
    <xf numFmtId="167" fontId="13" fillId="0" borderId="23" xfId="1" applyNumberFormat="1" applyFont="1" applyFill="1" applyBorder="1" applyAlignment="1">
      <alignment horizontal="right" vertical="center" wrapText="1"/>
    </xf>
    <xf numFmtId="168" fontId="87" fillId="0" borderId="24" xfId="20" applyNumberFormat="1" applyFont="1" applyBorder="1" applyAlignment="1">
      <alignment horizontal="right" vertical="center" wrapText="1"/>
    </xf>
    <xf numFmtId="43" fontId="89" fillId="0" borderId="23" xfId="21" applyFont="1" applyFill="1" applyBorder="1" applyAlignment="1">
      <alignment vertical="center" wrapText="1"/>
    </xf>
    <xf numFmtId="0" fontId="19" fillId="0" borderId="0" xfId="19" applyFont="1" applyAlignment="1">
      <alignment horizontal="center"/>
    </xf>
    <xf numFmtId="0" fontId="68" fillId="0" borderId="0" xfId="19" applyFont="1" applyAlignment="1">
      <alignment horizontal="center" vertical="center" wrapText="1"/>
    </xf>
    <xf numFmtId="0" fontId="69" fillId="0" borderId="0" xfId="19" applyFont="1" applyAlignment="1">
      <alignment horizontal="center" vertical="center" wrapText="1"/>
    </xf>
    <xf numFmtId="0" fontId="14" fillId="0" borderId="1" xfId="19" applyFont="1" applyBorder="1" applyAlignment="1">
      <alignment horizontal="center" vertical="center" wrapText="1"/>
    </xf>
    <xf numFmtId="0" fontId="14" fillId="0" borderId="4" xfId="19" applyFont="1" applyBorder="1" applyAlignment="1">
      <alignment horizontal="center" vertical="center" wrapText="1"/>
    </xf>
    <xf numFmtId="0" fontId="14" fillId="0" borderId="9" xfId="19" applyFont="1" applyBorder="1" applyAlignment="1">
      <alignment horizontal="center" vertical="center" wrapText="1"/>
    </xf>
    <xf numFmtId="167" fontId="70" fillId="0" borderId="0" xfId="0" applyNumberFormat="1" applyFont="1" applyAlignment="1">
      <alignment horizontal="center"/>
    </xf>
    <xf numFmtId="0" fontId="82" fillId="0" borderId="0" xfId="0" applyFont="1" applyAlignment="1">
      <alignment horizontal="center"/>
    </xf>
    <xf numFmtId="0" fontId="19" fillId="0" borderId="0" xfId="0" applyFont="1" applyAlignment="1">
      <alignment horizontal="center"/>
    </xf>
    <xf numFmtId="0" fontId="35" fillId="0" borderId="0" xfId="0" applyFont="1" applyAlignment="1">
      <alignment horizontal="center"/>
    </xf>
    <xf numFmtId="0" fontId="72" fillId="0" borderId="0" xfId="0" applyFont="1" applyAlignment="1">
      <alignment horizontal="center"/>
    </xf>
    <xf numFmtId="0" fontId="69" fillId="0" borderId="0" xfId="0" applyFont="1" applyAlignment="1">
      <alignment horizont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xf>
    <xf numFmtId="0" fontId="20" fillId="0" borderId="6" xfId="0" applyFont="1" applyBorder="1" applyAlignment="1">
      <alignment horizontal="center" vertical="center"/>
    </xf>
    <xf numFmtId="165" fontId="2" fillId="0" borderId="0" xfId="0" applyNumberFormat="1" applyFont="1" applyFill="1" applyAlignment="1" applyProtection="1">
      <alignment horizontal="center" vertical="center" wrapText="1"/>
    </xf>
    <xf numFmtId="0" fontId="7" fillId="0" borderId="0" xfId="0" applyNumberFormat="1" applyFont="1" applyFill="1" applyAlignment="1" applyProtection="1">
      <alignment horizontal="center" vertical="center" wrapText="1"/>
    </xf>
    <xf numFmtId="0" fontId="8" fillId="0" borderId="0" xfId="0" applyNumberFormat="1" applyFont="1" applyFill="1" applyAlignment="1" applyProtection="1">
      <alignment horizontal="center" vertical="center" wrapText="1"/>
    </xf>
    <xf numFmtId="165" fontId="4" fillId="0" borderId="0" xfId="0" applyNumberFormat="1" applyFont="1" applyFill="1" applyAlignment="1" applyProtection="1">
      <alignment horizontal="right" vertical="center" wrapText="1"/>
    </xf>
    <xf numFmtId="0" fontId="27" fillId="0" borderId="4" xfId="0" applyNumberFormat="1" applyFont="1" applyFill="1" applyBorder="1" applyAlignment="1" applyProtection="1">
      <alignment horizontal="center" vertical="center" wrapText="1"/>
    </xf>
    <xf numFmtId="0" fontId="27" fillId="0" borderId="5" xfId="0" applyNumberFormat="1" applyFont="1" applyFill="1" applyBorder="1" applyAlignment="1" applyProtection="1">
      <alignment horizontal="center" vertical="center" wrapText="1"/>
    </xf>
    <xf numFmtId="0" fontId="27" fillId="0" borderId="9" xfId="0" applyNumberFormat="1" applyFont="1" applyFill="1" applyBorder="1" applyAlignment="1" applyProtection="1">
      <alignment horizontal="center" vertical="center" wrapText="1"/>
    </xf>
    <xf numFmtId="165" fontId="27" fillId="0" borderId="1" xfId="0" applyNumberFormat="1" applyFont="1" applyFill="1" applyBorder="1" applyAlignment="1" applyProtection="1">
      <alignment horizontal="center" vertical="center" wrapText="1"/>
    </xf>
    <xf numFmtId="165" fontId="9" fillId="0" borderId="2" xfId="0" applyNumberFormat="1" applyFont="1" applyFill="1" applyBorder="1" applyAlignment="1" applyProtection="1">
      <alignment horizontal="right" vertical="center" wrapText="1"/>
    </xf>
    <xf numFmtId="165" fontId="9" fillId="0" borderId="18" xfId="0" applyNumberFormat="1" applyFont="1" applyFill="1" applyBorder="1" applyAlignment="1" applyProtection="1">
      <alignment horizontal="right" vertical="center" wrapText="1"/>
    </xf>
    <xf numFmtId="165" fontId="27" fillId="0" borderId="4" xfId="0" applyNumberFormat="1" applyFont="1" applyFill="1" applyBorder="1" applyAlignment="1" applyProtection="1">
      <alignment horizontal="center" vertical="center" wrapText="1"/>
    </xf>
    <xf numFmtId="165" fontId="27" fillId="0" borderId="5" xfId="0" applyNumberFormat="1" applyFont="1" applyFill="1" applyBorder="1" applyAlignment="1" applyProtection="1">
      <alignment horizontal="center" vertical="center" wrapText="1"/>
    </xf>
    <xf numFmtId="165" fontId="27" fillId="0" borderId="9" xfId="0" applyNumberFormat="1" applyFont="1" applyFill="1" applyBorder="1" applyAlignment="1" applyProtection="1">
      <alignment horizontal="center" vertical="center" wrapText="1"/>
    </xf>
    <xf numFmtId="0" fontId="60" fillId="0" borderId="0" xfId="0" applyFont="1" applyAlignment="1">
      <alignment horizontal="center" vertical="center"/>
    </xf>
    <xf numFmtId="0" fontId="61" fillId="0" borderId="0" xfId="0" applyFont="1" applyAlignment="1">
      <alignment horizontal="center" vertical="center"/>
    </xf>
    <xf numFmtId="0" fontId="62" fillId="0" borderId="13" xfId="0" applyFont="1" applyBorder="1" applyAlignment="1">
      <alignment horizontal="center" vertical="center"/>
    </xf>
    <xf numFmtId="0" fontId="63" fillId="0" borderId="4" xfId="0" applyFont="1" applyBorder="1" applyAlignment="1">
      <alignment horizontal="center" vertical="center" wrapText="1"/>
    </xf>
    <xf numFmtId="0" fontId="63" fillId="0" borderId="9"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15" xfId="0" applyFont="1" applyBorder="1" applyAlignment="1">
      <alignment horizontal="center" vertical="center" wrapText="1"/>
    </xf>
    <xf numFmtId="0" fontId="63" fillId="0" borderId="12" xfId="0" applyFont="1" applyBorder="1" applyAlignment="1">
      <alignment horizontal="center" vertical="center" wrapText="1"/>
    </xf>
    <xf numFmtId="0" fontId="63" fillId="0" borderId="16" xfId="0" applyFont="1" applyBorder="1" applyAlignment="1">
      <alignment horizontal="center" vertical="center" wrapText="1"/>
    </xf>
    <xf numFmtId="167" fontId="65" fillId="0" borderId="4" xfId="24" applyNumberFormat="1" applyFont="1" applyBorder="1" applyAlignment="1">
      <alignment horizontal="center" vertical="center" wrapText="1"/>
    </xf>
    <xf numFmtId="167" fontId="65" fillId="0" borderId="5" xfId="24" applyNumberFormat="1" applyFont="1" applyBorder="1" applyAlignment="1">
      <alignment horizontal="center" vertical="center" wrapText="1"/>
    </xf>
    <xf numFmtId="167" fontId="65" fillId="0" borderId="9" xfId="24" applyNumberFormat="1" applyFont="1" applyBorder="1" applyAlignment="1">
      <alignment horizontal="center" vertical="center" wrapText="1"/>
    </xf>
    <xf numFmtId="0" fontId="59" fillId="0" borderId="0" xfId="0" applyFont="1" applyAlignment="1">
      <alignment horizontal="center" vertical="center" wrapText="1"/>
    </xf>
    <xf numFmtId="0" fontId="62" fillId="0" borderId="0" xfId="0" applyFont="1" applyAlignment="1">
      <alignment horizontal="center" vertical="center" wrapText="1"/>
    </xf>
    <xf numFmtId="0" fontId="66" fillId="0" borderId="1" xfId="0" applyFont="1" applyBorder="1" applyAlignment="1">
      <alignment horizontal="center" vertical="center" wrapText="1"/>
    </xf>
    <xf numFmtId="0" fontId="59" fillId="0" borderId="1" xfId="0" applyFont="1" applyBorder="1" applyAlignment="1">
      <alignment horizontal="center" vertical="center"/>
    </xf>
    <xf numFmtId="3" fontId="10" fillId="0" borderId="1" xfId="0" applyNumberFormat="1" applyFont="1" applyFill="1" applyBorder="1" applyAlignment="1" applyProtection="1">
      <alignment horizontal="center" vertical="center" wrapText="1"/>
    </xf>
    <xf numFmtId="165" fontId="3" fillId="0" borderId="0" xfId="0" applyNumberFormat="1" applyFont="1" applyFill="1" applyAlignment="1" applyProtection="1">
      <alignment horizontal="left" vertical="center" wrapText="1"/>
    </xf>
    <xf numFmtId="165" fontId="3" fillId="0" borderId="0" xfId="0" applyNumberFormat="1" applyFont="1" applyFill="1" applyAlignment="1" applyProtection="1">
      <alignment horizontal="center" vertical="center" wrapText="1"/>
    </xf>
    <xf numFmtId="165" fontId="8" fillId="0" borderId="0" xfId="0" applyNumberFormat="1" applyFont="1" applyFill="1" applyAlignment="1" applyProtection="1">
      <alignment horizontal="center" vertical="center" wrapText="1"/>
    </xf>
    <xf numFmtId="165" fontId="27" fillId="0" borderId="1" xfId="0" applyNumberFormat="1" applyFont="1" applyBorder="1" applyAlignment="1">
      <alignment horizontal="center" vertical="center" wrapText="1"/>
    </xf>
    <xf numFmtId="165" fontId="27" fillId="0" borderId="4" xfId="0" applyNumberFormat="1" applyFont="1" applyBorder="1" applyAlignment="1">
      <alignment horizontal="center" vertical="center" wrapText="1"/>
    </xf>
    <xf numFmtId="165" fontId="27" fillId="0" borderId="5" xfId="0" applyNumberFormat="1" applyFont="1" applyBorder="1" applyAlignment="1">
      <alignment horizontal="center" vertical="center" wrapText="1"/>
    </xf>
    <xf numFmtId="165" fontId="27" fillId="0" borderId="7" xfId="0" applyNumberFormat="1" applyFont="1" applyBorder="1" applyAlignment="1">
      <alignment horizontal="center" vertical="center" wrapText="1"/>
    </xf>
    <xf numFmtId="165" fontId="27" fillId="0" borderId="6" xfId="0" applyNumberFormat="1" applyFont="1" applyBorder="1" applyAlignment="1">
      <alignment horizontal="center" vertical="center" wrapText="1"/>
    </xf>
    <xf numFmtId="165" fontId="4" fillId="0" borderId="0" xfId="0" applyNumberFormat="1" applyFont="1" applyAlignment="1">
      <alignment horizontal="right" vertical="center" wrapText="1"/>
    </xf>
    <xf numFmtId="165" fontId="4" fillId="0" borderId="0" xfId="0" applyNumberFormat="1" applyFont="1" applyAlignment="1">
      <alignment horizontal="center" vertical="center" wrapText="1"/>
    </xf>
    <xf numFmtId="165" fontId="27" fillId="0" borderId="8"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165" fontId="84"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65" fontId="8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35" fillId="0" borderId="0" xfId="20" applyNumberFormat="1" applyFont="1" applyAlignment="1">
      <alignment horizontal="center" vertical="center" wrapText="1"/>
    </xf>
    <xf numFmtId="0" fontId="38" fillId="0" borderId="0" xfId="20" applyFont="1" applyAlignment="1">
      <alignment horizontal="center"/>
    </xf>
    <xf numFmtId="0" fontId="20" fillId="0" borderId="4" xfId="20" applyFont="1" applyBorder="1" applyAlignment="1">
      <alignment horizontal="center" vertical="center" wrapText="1"/>
    </xf>
    <xf numFmtId="0" fontId="20" fillId="0" borderId="5" xfId="20" applyFont="1" applyBorder="1" applyAlignment="1">
      <alignment horizontal="center" vertical="center" wrapText="1"/>
    </xf>
    <xf numFmtId="0" fontId="20" fillId="0" borderId="9" xfId="20" applyFont="1" applyBorder="1" applyAlignment="1">
      <alignment horizontal="center" vertical="center" wrapText="1"/>
    </xf>
    <xf numFmtId="3" fontId="20" fillId="0" borderId="7" xfId="20" applyNumberFormat="1" applyFont="1" applyBorder="1" applyAlignment="1">
      <alignment horizontal="center" vertical="center" wrapText="1"/>
    </xf>
    <xf numFmtId="3" fontId="20" fillId="0" borderId="8" xfId="20" applyNumberFormat="1" applyFont="1" applyBorder="1" applyAlignment="1">
      <alignment horizontal="center" vertical="center" wrapText="1"/>
    </xf>
    <xf numFmtId="3" fontId="20" fillId="0" borderId="6" xfId="20" applyNumberFormat="1" applyFont="1" applyBorder="1" applyAlignment="1">
      <alignment horizontal="center" vertical="center" wrapText="1"/>
    </xf>
    <xf numFmtId="3" fontId="36" fillId="0" borderId="4" xfId="20" applyNumberFormat="1" applyFont="1" applyBorder="1" applyAlignment="1">
      <alignment horizontal="center" vertical="center" wrapText="1"/>
    </xf>
    <xf numFmtId="3" fontId="36" fillId="0" borderId="5" xfId="20" applyNumberFormat="1" applyFont="1" applyBorder="1" applyAlignment="1">
      <alignment horizontal="center" vertical="center" wrapText="1"/>
    </xf>
    <xf numFmtId="3" fontId="36" fillId="0" borderId="9" xfId="20" applyNumberFormat="1" applyFont="1" applyBorder="1" applyAlignment="1">
      <alignment horizontal="center" vertical="center" wrapText="1"/>
    </xf>
    <xf numFmtId="3" fontId="37" fillId="0" borderId="7" xfId="20" applyNumberFormat="1" applyFont="1" applyBorder="1" applyAlignment="1">
      <alignment horizontal="center" vertical="center" wrapText="1"/>
    </xf>
    <xf numFmtId="3" fontId="37" fillId="0" borderId="6" xfId="20" applyNumberFormat="1" applyFont="1" applyBorder="1" applyAlignment="1">
      <alignment horizontal="center" vertical="center" wrapText="1"/>
    </xf>
    <xf numFmtId="3" fontId="37" fillId="0" borderId="4" xfId="20" applyNumberFormat="1" applyFont="1" applyBorder="1" applyAlignment="1">
      <alignment horizontal="center" vertical="center" wrapText="1"/>
    </xf>
    <xf numFmtId="3" fontId="37" fillId="0" borderId="5" xfId="20" applyNumberFormat="1" applyFont="1" applyBorder="1" applyAlignment="1">
      <alignment horizontal="center" vertical="center" wrapText="1"/>
    </xf>
    <xf numFmtId="3" fontId="37" fillId="0" borderId="9" xfId="20" applyNumberFormat="1" applyFont="1" applyBorder="1" applyAlignment="1">
      <alignment horizontal="center" vertical="center" wrapText="1"/>
    </xf>
    <xf numFmtId="0" fontId="20" fillId="0" borderId="7" xfId="20" applyFont="1" applyBorder="1" applyAlignment="1">
      <alignment horizontal="center" vertical="center" wrapText="1"/>
    </xf>
    <xf numFmtId="0" fontId="20" fillId="0" borderId="8" xfId="20" applyFont="1" applyBorder="1" applyAlignment="1">
      <alignment horizontal="center" vertical="center" wrapText="1"/>
    </xf>
    <xf numFmtId="0" fontId="20" fillId="0" borderId="6" xfId="20" applyFont="1" applyBorder="1" applyAlignment="1">
      <alignment horizontal="center" vertical="center" wrapText="1"/>
    </xf>
    <xf numFmtId="0" fontId="18" fillId="0" borderId="4" xfId="20" applyFont="1" applyBorder="1" applyAlignment="1">
      <alignment horizontal="center" vertical="center" wrapText="1"/>
    </xf>
    <xf numFmtId="0" fontId="18" fillId="0" borderId="9" xfId="20" applyFont="1" applyBorder="1" applyAlignment="1">
      <alignment horizontal="center" vertical="center" wrapText="1"/>
    </xf>
    <xf numFmtId="0" fontId="48" fillId="0" borderId="11" xfId="20" applyFont="1" applyBorder="1" applyAlignment="1">
      <alignment horizontal="left" vertical="center" wrapText="1"/>
    </xf>
    <xf numFmtId="173" fontId="19" fillId="0" borderId="0" xfId="20" applyNumberFormat="1" applyFont="1" applyAlignment="1">
      <alignment horizontal="center"/>
    </xf>
    <xf numFmtId="167" fontId="43" fillId="0" borderId="23" xfId="1" applyNumberFormat="1" applyFont="1" applyBorder="1"/>
    <xf numFmtId="167" fontId="44" fillId="0" borderId="23" xfId="1" applyNumberFormat="1" applyFont="1" applyBorder="1"/>
    <xf numFmtId="167" fontId="43" fillId="0" borderId="23" xfId="1" applyNumberFormat="1" applyFont="1" applyBorder="1" applyAlignment="1">
      <alignment horizontal="right"/>
    </xf>
    <xf numFmtId="167" fontId="44" fillId="0" borderId="23" xfId="1" applyNumberFormat="1" applyFont="1" applyBorder="1" applyAlignment="1">
      <alignment horizontal="right"/>
    </xf>
    <xf numFmtId="167" fontId="43" fillId="0" borderId="23" xfId="1" applyNumberFormat="1" applyFont="1" applyFill="1" applyBorder="1" applyAlignment="1">
      <alignment horizontal="right"/>
    </xf>
    <xf numFmtId="167" fontId="79" fillId="0" borderId="23" xfId="1" applyNumberFormat="1" applyFont="1" applyBorder="1" applyAlignment="1">
      <alignment horizontal="right"/>
    </xf>
    <xf numFmtId="167" fontId="43" fillId="0" borderId="23" xfId="1" applyNumberFormat="1" applyFont="1" applyBorder="1" applyAlignment="1">
      <alignment horizontal="right" vertical="center" wrapText="1"/>
    </xf>
    <xf numFmtId="167" fontId="77" fillId="0" borderId="0" xfId="1" applyNumberFormat="1" applyFont="1"/>
    <xf numFmtId="167" fontId="13" fillId="0" borderId="0" xfId="1" applyNumberFormat="1" applyFont="1"/>
  </cellXfs>
  <cellStyles count="45">
    <cellStyle name="Comma" xfId="1" builtinId="3"/>
    <cellStyle name="Comma [0] 2" xfId="23"/>
    <cellStyle name="Comma 10 10" xfId="24"/>
    <cellStyle name="Comma 10 2" xfId="25"/>
    <cellStyle name="Comma 101" xfId="10"/>
    <cellStyle name="Comma 102" xfId="9"/>
    <cellStyle name="Comma 103" xfId="7"/>
    <cellStyle name="Comma 2" xfId="3"/>
    <cellStyle name="Comma 2 2" xfId="43"/>
    <cellStyle name="Comma 28" xfId="26"/>
    <cellStyle name="Comma 3" xfId="21"/>
    <cellStyle name="Comma 3 2" xfId="42"/>
    <cellStyle name="Comma 4" xfId="5"/>
    <cellStyle name="Comma 4 2" xfId="44"/>
    <cellStyle name="Comma 5" xfId="27"/>
    <cellStyle name="Comma 6" xfId="28"/>
    <cellStyle name="Comma 7" xfId="29"/>
    <cellStyle name="Comma 7 5" xfId="6"/>
    <cellStyle name="Comma 8" xfId="22"/>
    <cellStyle name="Comma 85" xfId="8"/>
    <cellStyle name="Comma 9" xfId="18"/>
    <cellStyle name="Comma 97" xfId="14"/>
    <cellStyle name="Comma 98" xfId="13"/>
    <cellStyle name="HAI" xfId="30"/>
    <cellStyle name="Normal" xfId="0" builtinId="0"/>
    <cellStyle name="Normal 105" xfId="12"/>
    <cellStyle name="Normal 106" xfId="11"/>
    <cellStyle name="Normal 11 3" xfId="31"/>
    <cellStyle name="Normal 16" xfId="32"/>
    <cellStyle name="Normal 19" xfId="33"/>
    <cellStyle name="Normal 2" xfId="2"/>
    <cellStyle name="Normal 2 2" xfId="15"/>
    <cellStyle name="Normal 2 2 2" xfId="19"/>
    <cellStyle name="Normal 25" xfId="34"/>
    <cellStyle name="Normal 3" xfId="16"/>
    <cellStyle name="Normal 3 2" xfId="35"/>
    <cellStyle name="Normal 3 4" xfId="36"/>
    <cellStyle name="Normal 30" xfId="37"/>
    <cellStyle name="Normal 31" xfId="38"/>
    <cellStyle name="Normal 4" xfId="39"/>
    <cellStyle name="Normal 5" xfId="20"/>
    <cellStyle name="Percent 2" xfId="4"/>
    <cellStyle name="Percent 3" xfId="40"/>
    <cellStyle name="Percent 4" xfId="17"/>
    <cellStyle name="Style 1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2</xdr:row>
      <xdr:rowOff>9525</xdr:rowOff>
    </xdr:from>
    <xdr:to>
      <xdr:col>1</xdr:col>
      <xdr:colOff>781050</xdr:colOff>
      <xdr:row>2</xdr:row>
      <xdr:rowOff>9525</xdr:rowOff>
    </xdr:to>
    <xdr:sp macro="" textlink="">
      <xdr:nvSpPr>
        <xdr:cNvPr id="2" name="Line 1"/>
        <xdr:cNvSpPr>
          <a:spLocks noChangeShapeType="1"/>
        </xdr:cNvSpPr>
      </xdr:nvSpPr>
      <xdr:spPr bwMode="auto">
        <a:xfrm>
          <a:off x="200025" y="4667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xdr:row>
      <xdr:rowOff>190500</xdr:rowOff>
    </xdr:from>
    <xdr:to>
      <xdr:col>1</xdr:col>
      <xdr:colOff>533400</xdr:colOff>
      <xdr:row>2</xdr:row>
      <xdr:rowOff>190500</xdr:rowOff>
    </xdr:to>
    <xdr:sp macro="" textlink="">
      <xdr:nvSpPr>
        <xdr:cNvPr id="2" name="Line 1"/>
        <xdr:cNvSpPr>
          <a:spLocks noChangeShapeType="1"/>
        </xdr:cNvSpPr>
      </xdr:nvSpPr>
      <xdr:spPr bwMode="auto">
        <a:xfrm>
          <a:off x="180975" y="590550"/>
          <a:ext cx="714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2</xdr:row>
      <xdr:rowOff>38100</xdr:rowOff>
    </xdr:from>
    <xdr:to>
      <xdr:col>1</xdr:col>
      <xdr:colOff>752475</xdr:colOff>
      <xdr:row>2</xdr:row>
      <xdr:rowOff>39688</xdr:rowOff>
    </xdr:to>
    <xdr:cxnSp macro="">
      <xdr:nvCxnSpPr>
        <xdr:cNvPr id="3" name="Straight Connector 2">
          <a:extLst>
            <a:ext uri="{FF2B5EF4-FFF2-40B4-BE49-F238E27FC236}">
              <a16:creationId xmlns:a16="http://schemas.microsoft.com/office/drawing/2014/main" xmlns="" id="{00000000-0008-0000-0000-000003000000}"/>
            </a:ext>
          </a:extLst>
        </xdr:cNvPr>
        <xdr:cNvCxnSpPr/>
      </xdr:nvCxnSpPr>
      <xdr:spPr>
        <a:xfrm>
          <a:off x="276225" y="552450"/>
          <a:ext cx="80962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2</xdr:row>
      <xdr:rowOff>0</xdr:rowOff>
    </xdr:from>
    <xdr:to>
      <xdr:col>1</xdr:col>
      <xdr:colOff>685800</xdr:colOff>
      <xdr:row>2</xdr:row>
      <xdr:rowOff>1588</xdr:rowOff>
    </xdr:to>
    <xdr:cxnSp macro="">
      <xdr:nvCxnSpPr>
        <xdr:cNvPr id="2" name="Straight Connector 1"/>
        <xdr:cNvCxnSpPr/>
      </xdr:nvCxnSpPr>
      <xdr:spPr>
        <a:xfrm>
          <a:off x="209550" y="495300"/>
          <a:ext cx="92392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276225</xdr:colOff>
      <xdr:row>1</xdr:row>
      <xdr:rowOff>247650</xdr:rowOff>
    </xdr:from>
    <xdr:to>
      <xdr:col>1</xdr:col>
      <xdr:colOff>600075</xdr:colOff>
      <xdr:row>1</xdr:row>
      <xdr:rowOff>247650</xdr:rowOff>
    </xdr:to>
    <xdr:cxnSp macro="">
      <xdr:nvCxnSpPr>
        <xdr:cNvPr id="4" name="Straight Connector 3"/>
        <xdr:cNvCxnSpPr/>
      </xdr:nvCxnSpPr>
      <xdr:spPr>
        <a:xfrm>
          <a:off x="276225" y="514350"/>
          <a:ext cx="8096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2</xdr:row>
      <xdr:rowOff>38100</xdr:rowOff>
    </xdr:from>
    <xdr:to>
      <xdr:col>1</xdr:col>
      <xdr:colOff>657225</xdr:colOff>
      <xdr:row>2</xdr:row>
      <xdr:rowOff>38100</xdr:rowOff>
    </xdr:to>
    <xdr:cxnSp macro="">
      <xdr:nvCxnSpPr>
        <xdr:cNvPr id="2" name="Straight Connector 1"/>
        <xdr:cNvCxnSpPr/>
      </xdr:nvCxnSpPr>
      <xdr:spPr>
        <a:xfrm>
          <a:off x="276225" y="419100"/>
          <a:ext cx="695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276225</xdr:colOff>
      <xdr:row>2</xdr:row>
      <xdr:rowOff>0</xdr:rowOff>
    </xdr:from>
    <xdr:to>
      <xdr:col>1</xdr:col>
      <xdr:colOff>752475</xdr:colOff>
      <xdr:row>2</xdr:row>
      <xdr:rowOff>1588</xdr:rowOff>
    </xdr:to>
    <xdr:cxnSp macro="">
      <xdr:nvCxnSpPr>
        <xdr:cNvPr id="2" name="Straight Connector 1">
          <a:extLst>
            <a:ext uri="{FF2B5EF4-FFF2-40B4-BE49-F238E27FC236}">
              <a16:creationId xmlns:a16="http://schemas.microsoft.com/office/drawing/2014/main" xmlns="" id="{00000000-0008-0000-0000-000003000000}"/>
            </a:ext>
          </a:extLst>
        </xdr:cNvPr>
        <xdr:cNvCxnSpPr/>
      </xdr:nvCxnSpPr>
      <xdr:spPr>
        <a:xfrm>
          <a:off x="276225" y="419100"/>
          <a:ext cx="90487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I6" sqref="I6"/>
    </sheetView>
  </sheetViews>
  <sheetFormatPr defaultRowHeight="15.75" x14ac:dyDescent="0.25"/>
  <cols>
    <col min="1" max="1" width="6.7109375" style="101" customWidth="1"/>
    <col min="2" max="2" width="50.140625" style="97" customWidth="1"/>
    <col min="3" max="3" width="19.42578125" style="97" customWidth="1"/>
    <col min="4" max="4" width="19.5703125" style="97" customWidth="1"/>
    <col min="5" max="5" width="18.5703125" style="97" customWidth="1"/>
    <col min="6" max="6" width="13.5703125" style="97" hidden="1" customWidth="1"/>
    <col min="7" max="8" width="9.140625" style="97"/>
    <col min="9" max="9" width="9.85546875" style="97" bestFit="1" customWidth="1"/>
    <col min="10" max="256" width="9.140625" style="97"/>
    <col min="257" max="257" width="5.140625" style="97" customWidth="1"/>
    <col min="258" max="258" width="50.140625" style="97" customWidth="1"/>
    <col min="259" max="259" width="15.42578125" style="97" customWidth="1"/>
    <col min="260" max="260" width="16" style="97" customWidth="1"/>
    <col min="261" max="261" width="13.85546875" style="97" customWidth="1"/>
    <col min="262" max="262" width="0" style="97" hidden="1" customWidth="1"/>
    <col min="263" max="264" width="9.140625" style="97"/>
    <col min="265" max="265" width="9.85546875" style="97" bestFit="1" customWidth="1"/>
    <col min="266" max="512" width="9.140625" style="97"/>
    <col min="513" max="513" width="5.140625" style="97" customWidth="1"/>
    <col min="514" max="514" width="50.140625" style="97" customWidth="1"/>
    <col min="515" max="515" width="15.42578125" style="97" customWidth="1"/>
    <col min="516" max="516" width="16" style="97" customWidth="1"/>
    <col min="517" max="517" width="13.85546875" style="97" customWidth="1"/>
    <col min="518" max="518" width="0" style="97" hidden="1" customWidth="1"/>
    <col min="519" max="520" width="9.140625" style="97"/>
    <col min="521" max="521" width="9.85546875" style="97" bestFit="1" customWidth="1"/>
    <col min="522" max="768" width="9.140625" style="97"/>
    <col min="769" max="769" width="5.140625" style="97" customWidth="1"/>
    <col min="770" max="770" width="50.140625" style="97" customWidth="1"/>
    <col min="771" max="771" width="15.42578125" style="97" customWidth="1"/>
    <col min="772" max="772" width="16" style="97" customWidth="1"/>
    <col min="773" max="773" width="13.85546875" style="97" customWidth="1"/>
    <col min="774" max="774" width="0" style="97" hidden="1" customWidth="1"/>
    <col min="775" max="776" width="9.140625" style="97"/>
    <col min="777" max="777" width="9.85546875" style="97" bestFit="1" customWidth="1"/>
    <col min="778" max="1024" width="9.140625" style="97"/>
    <col min="1025" max="1025" width="5.140625" style="97" customWidth="1"/>
    <col min="1026" max="1026" width="50.140625" style="97" customWidth="1"/>
    <col min="1027" max="1027" width="15.42578125" style="97" customWidth="1"/>
    <col min="1028" max="1028" width="16" style="97" customWidth="1"/>
    <col min="1029" max="1029" width="13.85546875" style="97" customWidth="1"/>
    <col min="1030" max="1030" width="0" style="97" hidden="1" customWidth="1"/>
    <col min="1031" max="1032" width="9.140625" style="97"/>
    <col min="1033" max="1033" width="9.85546875" style="97" bestFit="1" customWidth="1"/>
    <col min="1034" max="1280" width="9.140625" style="97"/>
    <col min="1281" max="1281" width="5.140625" style="97" customWidth="1"/>
    <col min="1282" max="1282" width="50.140625" style="97" customWidth="1"/>
    <col min="1283" max="1283" width="15.42578125" style="97" customWidth="1"/>
    <col min="1284" max="1284" width="16" style="97" customWidth="1"/>
    <col min="1285" max="1285" width="13.85546875" style="97" customWidth="1"/>
    <col min="1286" max="1286" width="0" style="97" hidden="1" customWidth="1"/>
    <col min="1287" max="1288" width="9.140625" style="97"/>
    <col min="1289" max="1289" width="9.85546875" style="97" bestFit="1" customWidth="1"/>
    <col min="1290" max="1536" width="9.140625" style="97"/>
    <col min="1537" max="1537" width="5.140625" style="97" customWidth="1"/>
    <col min="1538" max="1538" width="50.140625" style="97" customWidth="1"/>
    <col min="1539" max="1539" width="15.42578125" style="97" customWidth="1"/>
    <col min="1540" max="1540" width="16" style="97" customWidth="1"/>
    <col min="1541" max="1541" width="13.85546875" style="97" customWidth="1"/>
    <col min="1542" max="1542" width="0" style="97" hidden="1" customWidth="1"/>
    <col min="1543" max="1544" width="9.140625" style="97"/>
    <col min="1545" max="1545" width="9.85546875" style="97" bestFit="1" customWidth="1"/>
    <col min="1546" max="1792" width="9.140625" style="97"/>
    <col min="1793" max="1793" width="5.140625" style="97" customWidth="1"/>
    <col min="1794" max="1794" width="50.140625" style="97" customWidth="1"/>
    <col min="1795" max="1795" width="15.42578125" style="97" customWidth="1"/>
    <col min="1796" max="1796" width="16" style="97" customWidth="1"/>
    <col min="1797" max="1797" width="13.85546875" style="97" customWidth="1"/>
    <col min="1798" max="1798" width="0" style="97" hidden="1" customWidth="1"/>
    <col min="1799" max="1800" width="9.140625" style="97"/>
    <col min="1801" max="1801" width="9.85546875" style="97" bestFit="1" customWidth="1"/>
    <col min="1802" max="2048" width="9.140625" style="97"/>
    <col min="2049" max="2049" width="5.140625" style="97" customWidth="1"/>
    <col min="2050" max="2050" width="50.140625" style="97" customWidth="1"/>
    <col min="2051" max="2051" width="15.42578125" style="97" customWidth="1"/>
    <col min="2052" max="2052" width="16" style="97" customWidth="1"/>
    <col min="2053" max="2053" width="13.85546875" style="97" customWidth="1"/>
    <col min="2054" max="2054" width="0" style="97" hidden="1" customWidth="1"/>
    <col min="2055" max="2056" width="9.140625" style="97"/>
    <col min="2057" max="2057" width="9.85546875" style="97" bestFit="1" customWidth="1"/>
    <col min="2058" max="2304" width="9.140625" style="97"/>
    <col min="2305" max="2305" width="5.140625" style="97" customWidth="1"/>
    <col min="2306" max="2306" width="50.140625" style="97" customWidth="1"/>
    <col min="2307" max="2307" width="15.42578125" style="97" customWidth="1"/>
    <col min="2308" max="2308" width="16" style="97" customWidth="1"/>
    <col min="2309" max="2309" width="13.85546875" style="97" customWidth="1"/>
    <col min="2310" max="2310" width="0" style="97" hidden="1" customWidth="1"/>
    <col min="2311" max="2312" width="9.140625" style="97"/>
    <col min="2313" max="2313" width="9.85546875" style="97" bestFit="1" customWidth="1"/>
    <col min="2314" max="2560" width="9.140625" style="97"/>
    <col min="2561" max="2561" width="5.140625" style="97" customWidth="1"/>
    <col min="2562" max="2562" width="50.140625" style="97" customWidth="1"/>
    <col min="2563" max="2563" width="15.42578125" style="97" customWidth="1"/>
    <col min="2564" max="2564" width="16" style="97" customWidth="1"/>
    <col min="2565" max="2565" width="13.85546875" style="97" customWidth="1"/>
    <col min="2566" max="2566" width="0" style="97" hidden="1" customWidth="1"/>
    <col min="2567" max="2568" width="9.140625" style="97"/>
    <col min="2569" max="2569" width="9.85546875" style="97" bestFit="1" customWidth="1"/>
    <col min="2570" max="2816" width="9.140625" style="97"/>
    <col min="2817" max="2817" width="5.140625" style="97" customWidth="1"/>
    <col min="2818" max="2818" width="50.140625" style="97" customWidth="1"/>
    <col min="2819" max="2819" width="15.42578125" style="97" customWidth="1"/>
    <col min="2820" max="2820" width="16" style="97" customWidth="1"/>
    <col min="2821" max="2821" width="13.85546875" style="97" customWidth="1"/>
    <col min="2822" max="2822" width="0" style="97" hidden="1" customWidth="1"/>
    <col min="2823" max="2824" width="9.140625" style="97"/>
    <col min="2825" max="2825" width="9.85546875" style="97" bestFit="1" customWidth="1"/>
    <col min="2826" max="3072" width="9.140625" style="97"/>
    <col min="3073" max="3073" width="5.140625" style="97" customWidth="1"/>
    <col min="3074" max="3074" width="50.140625" style="97" customWidth="1"/>
    <col min="3075" max="3075" width="15.42578125" style="97" customWidth="1"/>
    <col min="3076" max="3076" width="16" style="97" customWidth="1"/>
    <col min="3077" max="3077" width="13.85546875" style="97" customWidth="1"/>
    <col min="3078" max="3078" width="0" style="97" hidden="1" customWidth="1"/>
    <col min="3079" max="3080" width="9.140625" style="97"/>
    <col min="3081" max="3081" width="9.85546875" style="97" bestFit="1" customWidth="1"/>
    <col min="3082" max="3328" width="9.140625" style="97"/>
    <col min="3329" max="3329" width="5.140625" style="97" customWidth="1"/>
    <col min="3330" max="3330" width="50.140625" style="97" customWidth="1"/>
    <col min="3331" max="3331" width="15.42578125" style="97" customWidth="1"/>
    <col min="3332" max="3332" width="16" style="97" customWidth="1"/>
    <col min="3333" max="3333" width="13.85546875" style="97" customWidth="1"/>
    <col min="3334" max="3334" width="0" style="97" hidden="1" customWidth="1"/>
    <col min="3335" max="3336" width="9.140625" style="97"/>
    <col min="3337" max="3337" width="9.85546875" style="97" bestFit="1" customWidth="1"/>
    <col min="3338" max="3584" width="9.140625" style="97"/>
    <col min="3585" max="3585" width="5.140625" style="97" customWidth="1"/>
    <col min="3586" max="3586" width="50.140625" style="97" customWidth="1"/>
    <col min="3587" max="3587" width="15.42578125" style="97" customWidth="1"/>
    <col min="3588" max="3588" width="16" style="97" customWidth="1"/>
    <col min="3589" max="3589" width="13.85546875" style="97" customWidth="1"/>
    <col min="3590" max="3590" width="0" style="97" hidden="1" customWidth="1"/>
    <col min="3591" max="3592" width="9.140625" style="97"/>
    <col min="3593" max="3593" width="9.85546875" style="97" bestFit="1" customWidth="1"/>
    <col min="3594" max="3840" width="9.140625" style="97"/>
    <col min="3841" max="3841" width="5.140625" style="97" customWidth="1"/>
    <col min="3842" max="3842" width="50.140625" style="97" customWidth="1"/>
    <col min="3843" max="3843" width="15.42578125" style="97" customWidth="1"/>
    <col min="3844" max="3844" width="16" style="97" customWidth="1"/>
    <col min="3845" max="3845" width="13.85546875" style="97" customWidth="1"/>
    <col min="3846" max="3846" width="0" style="97" hidden="1" customWidth="1"/>
    <col min="3847" max="3848" width="9.140625" style="97"/>
    <col min="3849" max="3849" width="9.85546875" style="97" bestFit="1" customWidth="1"/>
    <col min="3850" max="4096" width="9.140625" style="97"/>
    <col min="4097" max="4097" width="5.140625" style="97" customWidth="1"/>
    <col min="4098" max="4098" width="50.140625" style="97" customWidth="1"/>
    <col min="4099" max="4099" width="15.42578125" style="97" customWidth="1"/>
    <col min="4100" max="4100" width="16" style="97" customWidth="1"/>
    <col min="4101" max="4101" width="13.85546875" style="97" customWidth="1"/>
    <col min="4102" max="4102" width="0" style="97" hidden="1" customWidth="1"/>
    <col min="4103" max="4104" width="9.140625" style="97"/>
    <col min="4105" max="4105" width="9.85546875" style="97" bestFit="1" customWidth="1"/>
    <col min="4106" max="4352" width="9.140625" style="97"/>
    <col min="4353" max="4353" width="5.140625" style="97" customWidth="1"/>
    <col min="4354" max="4354" width="50.140625" style="97" customWidth="1"/>
    <col min="4355" max="4355" width="15.42578125" style="97" customWidth="1"/>
    <col min="4356" max="4356" width="16" style="97" customWidth="1"/>
    <col min="4357" max="4357" width="13.85546875" style="97" customWidth="1"/>
    <col min="4358" max="4358" width="0" style="97" hidden="1" customWidth="1"/>
    <col min="4359" max="4360" width="9.140625" style="97"/>
    <col min="4361" max="4361" width="9.85546875" style="97" bestFit="1" customWidth="1"/>
    <col min="4362" max="4608" width="9.140625" style="97"/>
    <col min="4609" max="4609" width="5.140625" style="97" customWidth="1"/>
    <col min="4610" max="4610" width="50.140625" style="97" customWidth="1"/>
    <col min="4611" max="4611" width="15.42578125" style="97" customWidth="1"/>
    <col min="4612" max="4612" width="16" style="97" customWidth="1"/>
    <col min="4613" max="4613" width="13.85546875" style="97" customWidth="1"/>
    <col min="4614" max="4614" width="0" style="97" hidden="1" customWidth="1"/>
    <col min="4615" max="4616" width="9.140625" style="97"/>
    <col min="4617" max="4617" width="9.85546875" style="97" bestFit="1" customWidth="1"/>
    <col min="4618" max="4864" width="9.140625" style="97"/>
    <col min="4865" max="4865" width="5.140625" style="97" customWidth="1"/>
    <col min="4866" max="4866" width="50.140625" style="97" customWidth="1"/>
    <col min="4867" max="4867" width="15.42578125" style="97" customWidth="1"/>
    <col min="4868" max="4868" width="16" style="97" customWidth="1"/>
    <col min="4869" max="4869" width="13.85546875" style="97" customWidth="1"/>
    <col min="4870" max="4870" width="0" style="97" hidden="1" customWidth="1"/>
    <col min="4871" max="4872" width="9.140625" style="97"/>
    <col min="4873" max="4873" width="9.85546875" style="97" bestFit="1" customWidth="1"/>
    <col min="4874" max="5120" width="9.140625" style="97"/>
    <col min="5121" max="5121" width="5.140625" style="97" customWidth="1"/>
    <col min="5122" max="5122" width="50.140625" style="97" customWidth="1"/>
    <col min="5123" max="5123" width="15.42578125" style="97" customWidth="1"/>
    <col min="5124" max="5124" width="16" style="97" customWidth="1"/>
    <col min="5125" max="5125" width="13.85546875" style="97" customWidth="1"/>
    <col min="5126" max="5126" width="0" style="97" hidden="1" customWidth="1"/>
    <col min="5127" max="5128" width="9.140625" style="97"/>
    <col min="5129" max="5129" width="9.85546875" style="97" bestFit="1" customWidth="1"/>
    <col min="5130" max="5376" width="9.140625" style="97"/>
    <col min="5377" max="5377" width="5.140625" style="97" customWidth="1"/>
    <col min="5378" max="5378" width="50.140625" style="97" customWidth="1"/>
    <col min="5379" max="5379" width="15.42578125" style="97" customWidth="1"/>
    <col min="5380" max="5380" width="16" style="97" customWidth="1"/>
    <col min="5381" max="5381" width="13.85546875" style="97" customWidth="1"/>
    <col min="5382" max="5382" width="0" style="97" hidden="1" customWidth="1"/>
    <col min="5383" max="5384" width="9.140625" style="97"/>
    <col min="5385" max="5385" width="9.85546875" style="97" bestFit="1" customWidth="1"/>
    <col min="5386" max="5632" width="9.140625" style="97"/>
    <col min="5633" max="5633" width="5.140625" style="97" customWidth="1"/>
    <col min="5634" max="5634" width="50.140625" style="97" customWidth="1"/>
    <col min="5635" max="5635" width="15.42578125" style="97" customWidth="1"/>
    <col min="5636" max="5636" width="16" style="97" customWidth="1"/>
    <col min="5637" max="5637" width="13.85546875" style="97" customWidth="1"/>
    <col min="5638" max="5638" width="0" style="97" hidden="1" customWidth="1"/>
    <col min="5639" max="5640" width="9.140625" style="97"/>
    <col min="5641" max="5641" width="9.85546875" style="97" bestFit="1" customWidth="1"/>
    <col min="5642" max="5888" width="9.140625" style="97"/>
    <col min="5889" max="5889" width="5.140625" style="97" customWidth="1"/>
    <col min="5890" max="5890" width="50.140625" style="97" customWidth="1"/>
    <col min="5891" max="5891" width="15.42578125" style="97" customWidth="1"/>
    <col min="5892" max="5892" width="16" style="97" customWidth="1"/>
    <col min="5893" max="5893" width="13.85546875" style="97" customWidth="1"/>
    <col min="5894" max="5894" width="0" style="97" hidden="1" customWidth="1"/>
    <col min="5895" max="5896" width="9.140625" style="97"/>
    <col min="5897" max="5897" width="9.85546875" style="97" bestFit="1" customWidth="1"/>
    <col min="5898" max="6144" width="9.140625" style="97"/>
    <col min="6145" max="6145" width="5.140625" style="97" customWidth="1"/>
    <col min="6146" max="6146" width="50.140625" style="97" customWidth="1"/>
    <col min="6147" max="6147" width="15.42578125" style="97" customWidth="1"/>
    <col min="6148" max="6148" width="16" style="97" customWidth="1"/>
    <col min="6149" max="6149" width="13.85546875" style="97" customWidth="1"/>
    <col min="6150" max="6150" width="0" style="97" hidden="1" customWidth="1"/>
    <col min="6151" max="6152" width="9.140625" style="97"/>
    <col min="6153" max="6153" width="9.85546875" style="97" bestFit="1" customWidth="1"/>
    <col min="6154" max="6400" width="9.140625" style="97"/>
    <col min="6401" max="6401" width="5.140625" style="97" customWidth="1"/>
    <col min="6402" max="6402" width="50.140625" style="97" customWidth="1"/>
    <col min="6403" max="6403" width="15.42578125" style="97" customWidth="1"/>
    <col min="6404" max="6404" width="16" style="97" customWidth="1"/>
    <col min="6405" max="6405" width="13.85546875" style="97" customWidth="1"/>
    <col min="6406" max="6406" width="0" style="97" hidden="1" customWidth="1"/>
    <col min="6407" max="6408" width="9.140625" style="97"/>
    <col min="6409" max="6409" width="9.85546875" style="97" bestFit="1" customWidth="1"/>
    <col min="6410" max="6656" width="9.140625" style="97"/>
    <col min="6657" max="6657" width="5.140625" style="97" customWidth="1"/>
    <col min="6658" max="6658" width="50.140625" style="97" customWidth="1"/>
    <col min="6659" max="6659" width="15.42578125" style="97" customWidth="1"/>
    <col min="6660" max="6660" width="16" style="97" customWidth="1"/>
    <col min="6661" max="6661" width="13.85546875" style="97" customWidth="1"/>
    <col min="6662" max="6662" width="0" style="97" hidden="1" customWidth="1"/>
    <col min="6663" max="6664" width="9.140625" style="97"/>
    <col min="6665" max="6665" width="9.85546875" style="97" bestFit="1" customWidth="1"/>
    <col min="6666" max="6912" width="9.140625" style="97"/>
    <col min="6913" max="6913" width="5.140625" style="97" customWidth="1"/>
    <col min="6914" max="6914" width="50.140625" style="97" customWidth="1"/>
    <col min="6915" max="6915" width="15.42578125" style="97" customWidth="1"/>
    <col min="6916" max="6916" width="16" style="97" customWidth="1"/>
    <col min="6917" max="6917" width="13.85546875" style="97" customWidth="1"/>
    <col min="6918" max="6918" width="0" style="97" hidden="1" customWidth="1"/>
    <col min="6919" max="6920" width="9.140625" style="97"/>
    <col min="6921" max="6921" width="9.85546875" style="97" bestFit="1" customWidth="1"/>
    <col min="6922" max="7168" width="9.140625" style="97"/>
    <col min="7169" max="7169" width="5.140625" style="97" customWidth="1"/>
    <col min="7170" max="7170" width="50.140625" style="97" customWidth="1"/>
    <col min="7171" max="7171" width="15.42578125" style="97" customWidth="1"/>
    <col min="7172" max="7172" width="16" style="97" customWidth="1"/>
    <col min="7173" max="7173" width="13.85546875" style="97" customWidth="1"/>
    <col min="7174" max="7174" width="0" style="97" hidden="1" customWidth="1"/>
    <col min="7175" max="7176" width="9.140625" style="97"/>
    <col min="7177" max="7177" width="9.85546875" style="97" bestFit="1" customWidth="1"/>
    <col min="7178" max="7424" width="9.140625" style="97"/>
    <col min="7425" max="7425" width="5.140625" style="97" customWidth="1"/>
    <col min="7426" max="7426" width="50.140625" style="97" customWidth="1"/>
    <col min="7427" max="7427" width="15.42578125" style="97" customWidth="1"/>
    <col min="7428" max="7428" width="16" style="97" customWidth="1"/>
    <col min="7429" max="7429" width="13.85546875" style="97" customWidth="1"/>
    <col min="7430" max="7430" width="0" style="97" hidden="1" customWidth="1"/>
    <col min="7431" max="7432" width="9.140625" style="97"/>
    <col min="7433" max="7433" width="9.85546875" style="97" bestFit="1" customWidth="1"/>
    <col min="7434" max="7680" width="9.140625" style="97"/>
    <col min="7681" max="7681" width="5.140625" style="97" customWidth="1"/>
    <col min="7682" max="7682" width="50.140625" style="97" customWidth="1"/>
    <col min="7683" max="7683" width="15.42578125" style="97" customWidth="1"/>
    <col min="7684" max="7684" width="16" style="97" customWidth="1"/>
    <col min="7685" max="7685" width="13.85546875" style="97" customWidth="1"/>
    <col min="7686" max="7686" width="0" style="97" hidden="1" customWidth="1"/>
    <col min="7687" max="7688" width="9.140625" style="97"/>
    <col min="7689" max="7689" width="9.85546875" style="97" bestFit="1" customWidth="1"/>
    <col min="7690" max="7936" width="9.140625" style="97"/>
    <col min="7937" max="7937" width="5.140625" style="97" customWidth="1"/>
    <col min="7938" max="7938" width="50.140625" style="97" customWidth="1"/>
    <col min="7939" max="7939" width="15.42578125" style="97" customWidth="1"/>
    <col min="7940" max="7940" width="16" style="97" customWidth="1"/>
    <col min="7941" max="7941" width="13.85546875" style="97" customWidth="1"/>
    <col min="7942" max="7942" width="0" style="97" hidden="1" customWidth="1"/>
    <col min="7943" max="7944" width="9.140625" style="97"/>
    <col min="7945" max="7945" width="9.85546875" style="97" bestFit="1" customWidth="1"/>
    <col min="7946" max="8192" width="9.140625" style="97"/>
    <col min="8193" max="8193" width="5.140625" style="97" customWidth="1"/>
    <col min="8194" max="8194" width="50.140625" style="97" customWidth="1"/>
    <col min="8195" max="8195" width="15.42578125" style="97" customWidth="1"/>
    <col min="8196" max="8196" width="16" style="97" customWidth="1"/>
    <col min="8197" max="8197" width="13.85546875" style="97" customWidth="1"/>
    <col min="8198" max="8198" width="0" style="97" hidden="1" customWidth="1"/>
    <col min="8199" max="8200" width="9.140625" style="97"/>
    <col min="8201" max="8201" width="9.85546875" style="97" bestFit="1" customWidth="1"/>
    <col min="8202" max="8448" width="9.140625" style="97"/>
    <col min="8449" max="8449" width="5.140625" style="97" customWidth="1"/>
    <col min="8450" max="8450" width="50.140625" style="97" customWidth="1"/>
    <col min="8451" max="8451" width="15.42578125" style="97" customWidth="1"/>
    <col min="8452" max="8452" width="16" style="97" customWidth="1"/>
    <col min="8453" max="8453" width="13.85546875" style="97" customWidth="1"/>
    <col min="8454" max="8454" width="0" style="97" hidden="1" customWidth="1"/>
    <col min="8455" max="8456" width="9.140625" style="97"/>
    <col min="8457" max="8457" width="9.85546875" style="97" bestFit="1" customWidth="1"/>
    <col min="8458" max="8704" width="9.140625" style="97"/>
    <col min="8705" max="8705" width="5.140625" style="97" customWidth="1"/>
    <col min="8706" max="8706" width="50.140625" style="97" customWidth="1"/>
    <col min="8707" max="8707" width="15.42578125" style="97" customWidth="1"/>
    <col min="8708" max="8708" width="16" style="97" customWidth="1"/>
    <col min="8709" max="8709" width="13.85546875" style="97" customWidth="1"/>
    <col min="8710" max="8710" width="0" style="97" hidden="1" customWidth="1"/>
    <col min="8711" max="8712" width="9.140625" style="97"/>
    <col min="8713" max="8713" width="9.85546875" style="97" bestFit="1" customWidth="1"/>
    <col min="8714" max="8960" width="9.140625" style="97"/>
    <col min="8961" max="8961" width="5.140625" style="97" customWidth="1"/>
    <col min="8962" max="8962" width="50.140625" style="97" customWidth="1"/>
    <col min="8963" max="8963" width="15.42578125" style="97" customWidth="1"/>
    <col min="8964" max="8964" width="16" style="97" customWidth="1"/>
    <col min="8965" max="8965" width="13.85546875" style="97" customWidth="1"/>
    <col min="8966" max="8966" width="0" style="97" hidden="1" customWidth="1"/>
    <col min="8967" max="8968" width="9.140625" style="97"/>
    <col min="8969" max="8969" width="9.85546875" style="97" bestFit="1" customWidth="1"/>
    <col min="8970" max="9216" width="9.140625" style="97"/>
    <col min="9217" max="9217" width="5.140625" style="97" customWidth="1"/>
    <col min="9218" max="9218" width="50.140625" style="97" customWidth="1"/>
    <col min="9219" max="9219" width="15.42578125" style="97" customWidth="1"/>
    <col min="9220" max="9220" width="16" style="97" customWidth="1"/>
    <col min="9221" max="9221" width="13.85546875" style="97" customWidth="1"/>
    <col min="9222" max="9222" width="0" style="97" hidden="1" customWidth="1"/>
    <col min="9223" max="9224" width="9.140625" style="97"/>
    <col min="9225" max="9225" width="9.85546875" style="97" bestFit="1" customWidth="1"/>
    <col min="9226" max="9472" width="9.140625" style="97"/>
    <col min="9473" max="9473" width="5.140625" style="97" customWidth="1"/>
    <col min="9474" max="9474" width="50.140625" style="97" customWidth="1"/>
    <col min="9475" max="9475" width="15.42578125" style="97" customWidth="1"/>
    <col min="9476" max="9476" width="16" style="97" customWidth="1"/>
    <col min="9477" max="9477" width="13.85546875" style="97" customWidth="1"/>
    <col min="9478" max="9478" width="0" style="97" hidden="1" customWidth="1"/>
    <col min="9479" max="9480" width="9.140625" style="97"/>
    <col min="9481" max="9481" width="9.85546875" style="97" bestFit="1" customWidth="1"/>
    <col min="9482" max="9728" width="9.140625" style="97"/>
    <col min="9729" max="9729" width="5.140625" style="97" customWidth="1"/>
    <col min="9730" max="9730" width="50.140625" style="97" customWidth="1"/>
    <col min="9731" max="9731" width="15.42578125" style="97" customWidth="1"/>
    <col min="9732" max="9732" width="16" style="97" customWidth="1"/>
    <col min="9733" max="9733" width="13.85546875" style="97" customWidth="1"/>
    <col min="9734" max="9734" width="0" style="97" hidden="1" customWidth="1"/>
    <col min="9735" max="9736" width="9.140625" style="97"/>
    <col min="9737" max="9737" width="9.85546875" style="97" bestFit="1" customWidth="1"/>
    <col min="9738" max="9984" width="9.140625" style="97"/>
    <col min="9985" max="9985" width="5.140625" style="97" customWidth="1"/>
    <col min="9986" max="9986" width="50.140625" style="97" customWidth="1"/>
    <col min="9987" max="9987" width="15.42578125" style="97" customWidth="1"/>
    <col min="9988" max="9988" width="16" style="97" customWidth="1"/>
    <col min="9989" max="9989" width="13.85546875" style="97" customWidth="1"/>
    <col min="9990" max="9990" width="0" style="97" hidden="1" customWidth="1"/>
    <col min="9991" max="9992" width="9.140625" style="97"/>
    <col min="9993" max="9993" width="9.85546875" style="97" bestFit="1" customWidth="1"/>
    <col min="9994" max="10240" width="9.140625" style="97"/>
    <col min="10241" max="10241" width="5.140625" style="97" customWidth="1"/>
    <col min="10242" max="10242" width="50.140625" style="97" customWidth="1"/>
    <col min="10243" max="10243" width="15.42578125" style="97" customWidth="1"/>
    <col min="10244" max="10244" width="16" style="97" customWidth="1"/>
    <col min="10245" max="10245" width="13.85546875" style="97" customWidth="1"/>
    <col min="10246" max="10246" width="0" style="97" hidden="1" customWidth="1"/>
    <col min="10247" max="10248" width="9.140625" style="97"/>
    <col min="10249" max="10249" width="9.85546875" style="97" bestFit="1" customWidth="1"/>
    <col min="10250" max="10496" width="9.140625" style="97"/>
    <col min="10497" max="10497" width="5.140625" style="97" customWidth="1"/>
    <col min="10498" max="10498" width="50.140625" style="97" customWidth="1"/>
    <col min="10499" max="10499" width="15.42578125" style="97" customWidth="1"/>
    <col min="10500" max="10500" width="16" style="97" customWidth="1"/>
    <col min="10501" max="10501" width="13.85546875" style="97" customWidth="1"/>
    <col min="10502" max="10502" width="0" style="97" hidden="1" customWidth="1"/>
    <col min="10503" max="10504" width="9.140625" style="97"/>
    <col min="10505" max="10505" width="9.85546875" style="97" bestFit="1" customWidth="1"/>
    <col min="10506" max="10752" width="9.140625" style="97"/>
    <col min="10753" max="10753" width="5.140625" style="97" customWidth="1"/>
    <col min="10754" max="10754" width="50.140625" style="97" customWidth="1"/>
    <col min="10755" max="10755" width="15.42578125" style="97" customWidth="1"/>
    <col min="10756" max="10756" width="16" style="97" customWidth="1"/>
    <col min="10757" max="10757" width="13.85546875" style="97" customWidth="1"/>
    <col min="10758" max="10758" width="0" style="97" hidden="1" customWidth="1"/>
    <col min="10759" max="10760" width="9.140625" style="97"/>
    <col min="10761" max="10761" width="9.85546875" style="97" bestFit="1" customWidth="1"/>
    <col min="10762" max="11008" width="9.140625" style="97"/>
    <col min="11009" max="11009" width="5.140625" style="97" customWidth="1"/>
    <col min="11010" max="11010" width="50.140625" style="97" customWidth="1"/>
    <col min="11011" max="11011" width="15.42578125" style="97" customWidth="1"/>
    <col min="11012" max="11012" width="16" style="97" customWidth="1"/>
    <col min="11013" max="11013" width="13.85546875" style="97" customWidth="1"/>
    <col min="11014" max="11014" width="0" style="97" hidden="1" customWidth="1"/>
    <col min="11015" max="11016" width="9.140625" style="97"/>
    <col min="11017" max="11017" width="9.85546875" style="97" bestFit="1" customWidth="1"/>
    <col min="11018" max="11264" width="9.140625" style="97"/>
    <col min="11265" max="11265" width="5.140625" style="97" customWidth="1"/>
    <col min="11266" max="11266" width="50.140625" style="97" customWidth="1"/>
    <col min="11267" max="11267" width="15.42578125" style="97" customWidth="1"/>
    <col min="11268" max="11268" width="16" style="97" customWidth="1"/>
    <col min="11269" max="11269" width="13.85546875" style="97" customWidth="1"/>
    <col min="11270" max="11270" width="0" style="97" hidden="1" customWidth="1"/>
    <col min="11271" max="11272" width="9.140625" style="97"/>
    <col min="11273" max="11273" width="9.85546875" style="97" bestFit="1" customWidth="1"/>
    <col min="11274" max="11520" width="9.140625" style="97"/>
    <col min="11521" max="11521" width="5.140625" style="97" customWidth="1"/>
    <col min="11522" max="11522" width="50.140625" style="97" customWidth="1"/>
    <col min="11523" max="11523" width="15.42578125" style="97" customWidth="1"/>
    <col min="11524" max="11524" width="16" style="97" customWidth="1"/>
    <col min="11525" max="11525" width="13.85546875" style="97" customWidth="1"/>
    <col min="11526" max="11526" width="0" style="97" hidden="1" customWidth="1"/>
    <col min="11527" max="11528" width="9.140625" style="97"/>
    <col min="11529" max="11529" width="9.85546875" style="97" bestFit="1" customWidth="1"/>
    <col min="11530" max="11776" width="9.140625" style="97"/>
    <col min="11777" max="11777" width="5.140625" style="97" customWidth="1"/>
    <col min="11778" max="11778" width="50.140625" style="97" customWidth="1"/>
    <col min="11779" max="11779" width="15.42578125" style="97" customWidth="1"/>
    <col min="11780" max="11780" width="16" style="97" customWidth="1"/>
    <col min="11781" max="11781" width="13.85546875" style="97" customWidth="1"/>
    <col min="11782" max="11782" width="0" style="97" hidden="1" customWidth="1"/>
    <col min="11783" max="11784" width="9.140625" style="97"/>
    <col min="11785" max="11785" width="9.85546875" style="97" bestFit="1" customWidth="1"/>
    <col min="11786" max="12032" width="9.140625" style="97"/>
    <col min="12033" max="12033" width="5.140625" style="97" customWidth="1"/>
    <col min="12034" max="12034" width="50.140625" style="97" customWidth="1"/>
    <col min="12035" max="12035" width="15.42578125" style="97" customWidth="1"/>
    <col min="12036" max="12036" width="16" style="97" customWidth="1"/>
    <col min="12037" max="12037" width="13.85546875" style="97" customWidth="1"/>
    <col min="12038" max="12038" width="0" style="97" hidden="1" customWidth="1"/>
    <col min="12039" max="12040" width="9.140625" style="97"/>
    <col min="12041" max="12041" width="9.85546875" style="97" bestFit="1" customWidth="1"/>
    <col min="12042" max="12288" width="9.140625" style="97"/>
    <col min="12289" max="12289" width="5.140625" style="97" customWidth="1"/>
    <col min="12290" max="12290" width="50.140625" style="97" customWidth="1"/>
    <col min="12291" max="12291" width="15.42578125" style="97" customWidth="1"/>
    <col min="12292" max="12292" width="16" style="97" customWidth="1"/>
    <col min="12293" max="12293" width="13.85546875" style="97" customWidth="1"/>
    <col min="12294" max="12294" width="0" style="97" hidden="1" customWidth="1"/>
    <col min="12295" max="12296" width="9.140625" style="97"/>
    <col min="12297" max="12297" width="9.85546875" style="97" bestFit="1" customWidth="1"/>
    <col min="12298" max="12544" width="9.140625" style="97"/>
    <col min="12545" max="12545" width="5.140625" style="97" customWidth="1"/>
    <col min="12546" max="12546" width="50.140625" style="97" customWidth="1"/>
    <col min="12547" max="12547" width="15.42578125" style="97" customWidth="1"/>
    <col min="12548" max="12548" width="16" style="97" customWidth="1"/>
    <col min="12549" max="12549" width="13.85546875" style="97" customWidth="1"/>
    <col min="12550" max="12550" width="0" style="97" hidden="1" customWidth="1"/>
    <col min="12551" max="12552" width="9.140625" style="97"/>
    <col min="12553" max="12553" width="9.85546875" style="97" bestFit="1" customWidth="1"/>
    <col min="12554" max="12800" width="9.140625" style="97"/>
    <col min="12801" max="12801" width="5.140625" style="97" customWidth="1"/>
    <col min="12802" max="12802" width="50.140625" style="97" customWidth="1"/>
    <col min="12803" max="12803" width="15.42578125" style="97" customWidth="1"/>
    <col min="12804" max="12804" width="16" style="97" customWidth="1"/>
    <col min="12805" max="12805" width="13.85546875" style="97" customWidth="1"/>
    <col min="12806" max="12806" width="0" style="97" hidden="1" customWidth="1"/>
    <col min="12807" max="12808" width="9.140625" style="97"/>
    <col min="12809" max="12809" width="9.85546875" style="97" bestFit="1" customWidth="1"/>
    <col min="12810" max="13056" width="9.140625" style="97"/>
    <col min="13057" max="13057" width="5.140625" style="97" customWidth="1"/>
    <col min="13058" max="13058" width="50.140625" style="97" customWidth="1"/>
    <col min="13059" max="13059" width="15.42578125" style="97" customWidth="1"/>
    <col min="13060" max="13060" width="16" style="97" customWidth="1"/>
    <col min="13061" max="13061" width="13.85546875" style="97" customWidth="1"/>
    <col min="13062" max="13062" width="0" style="97" hidden="1" customWidth="1"/>
    <col min="13063" max="13064" width="9.140625" style="97"/>
    <col min="13065" max="13065" width="9.85546875" style="97" bestFit="1" customWidth="1"/>
    <col min="13066" max="13312" width="9.140625" style="97"/>
    <col min="13313" max="13313" width="5.140625" style="97" customWidth="1"/>
    <col min="13314" max="13314" width="50.140625" style="97" customWidth="1"/>
    <col min="13315" max="13315" width="15.42578125" style="97" customWidth="1"/>
    <col min="13316" max="13316" width="16" style="97" customWidth="1"/>
    <col min="13317" max="13317" width="13.85546875" style="97" customWidth="1"/>
    <col min="13318" max="13318" width="0" style="97" hidden="1" customWidth="1"/>
    <col min="13319" max="13320" width="9.140625" style="97"/>
    <col min="13321" max="13321" width="9.85546875" style="97" bestFit="1" customWidth="1"/>
    <col min="13322" max="13568" width="9.140625" style="97"/>
    <col min="13569" max="13569" width="5.140625" style="97" customWidth="1"/>
    <col min="13570" max="13570" width="50.140625" style="97" customWidth="1"/>
    <col min="13571" max="13571" width="15.42578125" style="97" customWidth="1"/>
    <col min="13572" max="13572" width="16" style="97" customWidth="1"/>
    <col min="13573" max="13573" width="13.85546875" style="97" customWidth="1"/>
    <col min="13574" max="13574" width="0" style="97" hidden="1" customWidth="1"/>
    <col min="13575" max="13576" width="9.140625" style="97"/>
    <col min="13577" max="13577" width="9.85546875" style="97" bestFit="1" customWidth="1"/>
    <col min="13578" max="13824" width="9.140625" style="97"/>
    <col min="13825" max="13825" width="5.140625" style="97" customWidth="1"/>
    <col min="13826" max="13826" width="50.140625" style="97" customWidth="1"/>
    <col min="13827" max="13827" width="15.42578125" style="97" customWidth="1"/>
    <col min="13828" max="13828" width="16" style="97" customWidth="1"/>
    <col min="13829" max="13829" width="13.85546875" style="97" customWidth="1"/>
    <col min="13830" max="13830" width="0" style="97" hidden="1" customWidth="1"/>
    <col min="13831" max="13832" width="9.140625" style="97"/>
    <col min="13833" max="13833" width="9.85546875" style="97" bestFit="1" customWidth="1"/>
    <col min="13834" max="14080" width="9.140625" style="97"/>
    <col min="14081" max="14081" width="5.140625" style="97" customWidth="1"/>
    <col min="14082" max="14082" width="50.140625" style="97" customWidth="1"/>
    <col min="14083" max="14083" width="15.42578125" style="97" customWidth="1"/>
    <col min="14084" max="14084" width="16" style="97" customWidth="1"/>
    <col min="14085" max="14085" width="13.85546875" style="97" customWidth="1"/>
    <col min="14086" max="14086" width="0" style="97" hidden="1" customWidth="1"/>
    <col min="14087" max="14088" width="9.140625" style="97"/>
    <col min="14089" max="14089" width="9.85546875" style="97" bestFit="1" customWidth="1"/>
    <col min="14090" max="14336" width="9.140625" style="97"/>
    <col min="14337" max="14337" width="5.140625" style="97" customWidth="1"/>
    <col min="14338" max="14338" width="50.140625" style="97" customWidth="1"/>
    <col min="14339" max="14339" width="15.42578125" style="97" customWidth="1"/>
    <col min="14340" max="14340" width="16" style="97" customWidth="1"/>
    <col min="14341" max="14341" width="13.85546875" style="97" customWidth="1"/>
    <col min="14342" max="14342" width="0" style="97" hidden="1" customWidth="1"/>
    <col min="14343" max="14344" width="9.140625" style="97"/>
    <col min="14345" max="14345" width="9.85546875" style="97" bestFit="1" customWidth="1"/>
    <col min="14346" max="14592" width="9.140625" style="97"/>
    <col min="14593" max="14593" width="5.140625" style="97" customWidth="1"/>
    <col min="14594" max="14594" width="50.140625" style="97" customWidth="1"/>
    <col min="14595" max="14595" width="15.42578125" style="97" customWidth="1"/>
    <col min="14596" max="14596" width="16" style="97" customWidth="1"/>
    <col min="14597" max="14597" width="13.85546875" style="97" customWidth="1"/>
    <col min="14598" max="14598" width="0" style="97" hidden="1" customWidth="1"/>
    <col min="14599" max="14600" width="9.140625" style="97"/>
    <col min="14601" max="14601" width="9.85546875" style="97" bestFit="1" customWidth="1"/>
    <col min="14602" max="14848" width="9.140625" style="97"/>
    <col min="14849" max="14849" width="5.140625" style="97" customWidth="1"/>
    <col min="14850" max="14850" width="50.140625" style="97" customWidth="1"/>
    <col min="14851" max="14851" width="15.42578125" style="97" customWidth="1"/>
    <col min="14852" max="14852" width="16" style="97" customWidth="1"/>
    <col min="14853" max="14853" width="13.85546875" style="97" customWidth="1"/>
    <col min="14854" max="14854" width="0" style="97" hidden="1" customWidth="1"/>
    <col min="14855" max="14856" width="9.140625" style="97"/>
    <col min="14857" max="14857" width="9.85546875" style="97" bestFit="1" customWidth="1"/>
    <col min="14858" max="15104" width="9.140625" style="97"/>
    <col min="15105" max="15105" width="5.140625" style="97" customWidth="1"/>
    <col min="15106" max="15106" width="50.140625" style="97" customWidth="1"/>
    <col min="15107" max="15107" width="15.42578125" style="97" customWidth="1"/>
    <col min="15108" max="15108" width="16" style="97" customWidth="1"/>
    <col min="15109" max="15109" width="13.85546875" style="97" customWidth="1"/>
    <col min="15110" max="15110" width="0" style="97" hidden="1" customWidth="1"/>
    <col min="15111" max="15112" width="9.140625" style="97"/>
    <col min="15113" max="15113" width="9.85546875" style="97" bestFit="1" customWidth="1"/>
    <col min="15114" max="15360" width="9.140625" style="97"/>
    <col min="15361" max="15361" width="5.140625" style="97" customWidth="1"/>
    <col min="15362" max="15362" width="50.140625" style="97" customWidth="1"/>
    <col min="15363" max="15363" width="15.42578125" style="97" customWidth="1"/>
    <col min="15364" max="15364" width="16" style="97" customWidth="1"/>
    <col min="15365" max="15365" width="13.85546875" style="97" customWidth="1"/>
    <col min="15366" max="15366" width="0" style="97" hidden="1" customWidth="1"/>
    <col min="15367" max="15368" width="9.140625" style="97"/>
    <col min="15369" max="15369" width="9.85546875" style="97" bestFit="1" customWidth="1"/>
    <col min="15370" max="15616" width="9.140625" style="97"/>
    <col min="15617" max="15617" width="5.140625" style="97" customWidth="1"/>
    <col min="15618" max="15618" width="50.140625" style="97" customWidth="1"/>
    <col min="15619" max="15619" width="15.42578125" style="97" customWidth="1"/>
    <col min="15620" max="15620" width="16" style="97" customWidth="1"/>
    <col min="15621" max="15621" width="13.85546875" style="97" customWidth="1"/>
    <col min="15622" max="15622" width="0" style="97" hidden="1" customWidth="1"/>
    <col min="15623" max="15624" width="9.140625" style="97"/>
    <col min="15625" max="15625" width="9.85546875" style="97" bestFit="1" customWidth="1"/>
    <col min="15626" max="15872" width="9.140625" style="97"/>
    <col min="15873" max="15873" width="5.140625" style="97" customWidth="1"/>
    <col min="15874" max="15874" width="50.140625" style="97" customWidth="1"/>
    <col min="15875" max="15875" width="15.42578125" style="97" customWidth="1"/>
    <col min="15876" max="15876" width="16" style="97" customWidth="1"/>
    <col min="15877" max="15877" width="13.85546875" style="97" customWidth="1"/>
    <col min="15878" max="15878" width="0" style="97" hidden="1" customWidth="1"/>
    <col min="15879" max="15880" width="9.140625" style="97"/>
    <col min="15881" max="15881" width="9.85546875" style="97" bestFit="1" customWidth="1"/>
    <col min="15882" max="16128" width="9.140625" style="97"/>
    <col min="16129" max="16129" width="5.140625" style="97" customWidth="1"/>
    <col min="16130" max="16130" width="50.140625" style="97" customWidth="1"/>
    <col min="16131" max="16131" width="15.42578125" style="97" customWidth="1"/>
    <col min="16132" max="16132" width="16" style="97" customWidth="1"/>
    <col min="16133" max="16133" width="13.85546875" style="97" customWidth="1"/>
    <col min="16134" max="16134" width="0" style="97" hidden="1" customWidth="1"/>
    <col min="16135" max="16136" width="9.140625" style="97"/>
    <col min="16137" max="16137" width="9.85546875" style="97" bestFit="1" customWidth="1"/>
    <col min="16138" max="16384" width="9.140625" style="97"/>
  </cols>
  <sheetData>
    <row r="1" spans="1:9" ht="20.25" customHeight="1" x14ac:dyDescent="0.25">
      <c r="A1" s="96" t="s">
        <v>224</v>
      </c>
      <c r="D1" s="342" t="s">
        <v>442</v>
      </c>
      <c r="E1" s="342"/>
      <c r="F1" s="342"/>
    </row>
    <row r="2" spans="1:9" x14ac:dyDescent="0.25">
      <c r="A2" s="96" t="s">
        <v>175</v>
      </c>
    </row>
    <row r="4" spans="1:9" ht="26.25" customHeight="1" x14ac:dyDescent="0.25">
      <c r="A4" s="343" t="s">
        <v>441</v>
      </c>
      <c r="B4" s="343"/>
      <c r="C4" s="343"/>
      <c r="D4" s="343"/>
      <c r="E4" s="343"/>
      <c r="F4" s="343"/>
    </row>
    <row r="5" spans="1:9" ht="22.5" customHeight="1" x14ac:dyDescent="0.25">
      <c r="A5" s="344" t="s">
        <v>226</v>
      </c>
      <c r="B5" s="344"/>
      <c r="C5" s="344"/>
      <c r="D5" s="344"/>
      <c r="E5" s="344"/>
      <c r="F5" s="344"/>
    </row>
    <row r="6" spans="1:9" ht="21" customHeight="1" x14ac:dyDescent="0.25">
      <c r="C6" s="136"/>
      <c r="D6" s="137" t="s">
        <v>320</v>
      </c>
      <c r="E6" s="137"/>
      <c r="F6" s="137"/>
    </row>
    <row r="7" spans="1:9" s="139" customFormat="1" ht="21.75" customHeight="1" x14ac:dyDescent="0.25">
      <c r="A7" s="345" t="s">
        <v>0</v>
      </c>
      <c r="B7" s="345" t="s">
        <v>321</v>
      </c>
      <c r="C7" s="346" t="s">
        <v>96</v>
      </c>
      <c r="D7" s="346" t="s">
        <v>97</v>
      </c>
      <c r="E7" s="346" t="s">
        <v>74</v>
      </c>
      <c r="F7" s="138"/>
    </row>
    <row r="8" spans="1:9" s="139" customFormat="1" ht="36.75" customHeight="1" x14ac:dyDescent="0.25">
      <c r="A8" s="345"/>
      <c r="B8" s="345"/>
      <c r="C8" s="347"/>
      <c r="D8" s="347"/>
      <c r="E8" s="347"/>
      <c r="F8" s="140" t="s">
        <v>73</v>
      </c>
    </row>
    <row r="9" spans="1:9" s="144" customFormat="1" ht="19.5" customHeight="1" x14ac:dyDescent="0.25">
      <c r="A9" s="141" t="s">
        <v>11</v>
      </c>
      <c r="B9" s="141" t="s">
        <v>12</v>
      </c>
      <c r="C9" s="142" t="s">
        <v>59</v>
      </c>
      <c r="D9" s="142" t="s">
        <v>57</v>
      </c>
      <c r="E9" s="142" t="s">
        <v>72</v>
      </c>
      <c r="F9" s="143" t="s">
        <v>81</v>
      </c>
    </row>
    <row r="10" spans="1:9" s="139" customFormat="1" ht="19.5" customHeight="1" x14ac:dyDescent="0.25">
      <c r="A10" s="145" t="s">
        <v>11</v>
      </c>
      <c r="B10" s="146" t="s">
        <v>322</v>
      </c>
      <c r="C10" s="147">
        <f>C11+C14+C18+C19</f>
        <v>605568000000</v>
      </c>
      <c r="D10" s="147">
        <f>D11+D14+D18+D19+D17</f>
        <v>1057086863712</v>
      </c>
      <c r="E10" s="147">
        <f>E11+E14+E18+E19</f>
        <v>451518863712</v>
      </c>
      <c r="F10" s="148">
        <f t="shared" ref="F10:F16" si="0">D10/C10*100</f>
        <v>174.56121586873812</v>
      </c>
    </row>
    <row r="11" spans="1:9" s="139" customFormat="1" ht="19.5" customHeight="1" x14ac:dyDescent="0.25">
      <c r="A11" s="149">
        <v>1</v>
      </c>
      <c r="B11" s="150" t="s">
        <v>323</v>
      </c>
      <c r="C11" s="151">
        <f>C12+C13</f>
        <v>401722000000</v>
      </c>
      <c r="D11" s="151">
        <f>D12+D13</f>
        <v>403254279370</v>
      </c>
      <c r="E11" s="152">
        <f t="shared" ref="E11:E30" si="1">D11-C11</f>
        <v>1532279370</v>
      </c>
      <c r="F11" s="148">
        <f t="shared" si="0"/>
        <v>100.38142779583892</v>
      </c>
    </row>
    <row r="12" spans="1:9" s="144" customFormat="1" ht="19.5" customHeight="1" x14ac:dyDescent="0.25">
      <c r="A12" s="153"/>
      <c r="B12" s="154" t="s">
        <v>324</v>
      </c>
      <c r="C12" s="155">
        <v>65660000000</v>
      </c>
      <c r="D12" s="156">
        <v>101370524965</v>
      </c>
      <c r="E12" s="156">
        <f>D12-C12</f>
        <v>35710524965</v>
      </c>
      <c r="F12" s="157">
        <f t="shared" si="0"/>
        <v>154.38703162503808</v>
      </c>
      <c r="I12" s="144">
        <f>1037468-1037367</f>
        <v>101</v>
      </c>
    </row>
    <row r="13" spans="1:9" s="158" customFormat="1" ht="19.5" customHeight="1" x14ac:dyDescent="0.25">
      <c r="A13" s="153"/>
      <c r="B13" s="154" t="s">
        <v>325</v>
      </c>
      <c r="C13" s="155">
        <v>336062000000</v>
      </c>
      <c r="D13" s="156">
        <v>301883754405</v>
      </c>
      <c r="E13" s="156">
        <f t="shared" si="1"/>
        <v>-34178245595</v>
      </c>
      <c r="F13" s="157">
        <f t="shared" si="0"/>
        <v>89.829779744511427</v>
      </c>
    </row>
    <row r="14" spans="1:9" s="159" customFormat="1" ht="19.5" customHeight="1" x14ac:dyDescent="0.25">
      <c r="A14" s="149">
        <v>2</v>
      </c>
      <c r="B14" s="150" t="s">
        <v>71</v>
      </c>
      <c r="C14" s="151">
        <f>C15+C16</f>
        <v>203846000000</v>
      </c>
      <c r="D14" s="151">
        <f>D15+D16</f>
        <v>287653309028</v>
      </c>
      <c r="E14" s="152">
        <f t="shared" si="1"/>
        <v>83807309028</v>
      </c>
      <c r="F14" s="148">
        <f t="shared" si="0"/>
        <v>141.1130505518872</v>
      </c>
      <c r="I14" s="160">
        <f>D10-1037367</f>
        <v>1057085826345</v>
      </c>
    </row>
    <row r="15" spans="1:9" s="158" customFormat="1" ht="19.5" customHeight="1" x14ac:dyDescent="0.25">
      <c r="A15" s="153"/>
      <c r="B15" s="154" t="s">
        <v>326</v>
      </c>
      <c r="C15" s="155">
        <v>68968000000</v>
      </c>
      <c r="D15" s="156">
        <v>112239000000</v>
      </c>
      <c r="E15" s="156">
        <f t="shared" si="1"/>
        <v>43271000000</v>
      </c>
      <c r="F15" s="157">
        <f t="shared" si="0"/>
        <v>162.74069133511193</v>
      </c>
    </row>
    <row r="16" spans="1:9" s="158" customFormat="1" ht="19.5" customHeight="1" x14ac:dyDescent="0.25">
      <c r="A16" s="153"/>
      <c r="B16" s="161" t="s">
        <v>70</v>
      </c>
      <c r="C16" s="155">
        <v>134878000000</v>
      </c>
      <c r="D16" s="156">
        <v>175414309028</v>
      </c>
      <c r="E16" s="156">
        <f t="shared" si="1"/>
        <v>40536309028</v>
      </c>
      <c r="F16" s="162">
        <f t="shared" si="0"/>
        <v>130.05405553759695</v>
      </c>
    </row>
    <row r="17" spans="1:9" s="158" customFormat="1" ht="19.5" customHeight="1" x14ac:dyDescent="0.25">
      <c r="A17" s="149">
        <v>3</v>
      </c>
      <c r="B17" s="163" t="s">
        <v>67</v>
      </c>
      <c r="C17" s="152"/>
      <c r="D17" s="152"/>
      <c r="E17" s="152">
        <f t="shared" si="1"/>
        <v>0</v>
      </c>
      <c r="F17" s="148"/>
    </row>
    <row r="18" spans="1:9" s="139" customFormat="1" ht="19.5" customHeight="1" x14ac:dyDescent="0.25">
      <c r="A18" s="145">
        <v>4</v>
      </c>
      <c r="B18" s="164" t="s">
        <v>66</v>
      </c>
      <c r="C18" s="152"/>
      <c r="D18" s="152">
        <v>366179275314</v>
      </c>
      <c r="E18" s="152">
        <f t="shared" si="1"/>
        <v>366179275314</v>
      </c>
      <c r="F18" s="148"/>
    </row>
    <row r="19" spans="1:9" s="139" customFormat="1" ht="19.5" customHeight="1" x14ac:dyDescent="0.25">
      <c r="A19" s="259">
        <v>5</v>
      </c>
      <c r="B19" s="165" t="s">
        <v>327</v>
      </c>
      <c r="C19" s="166"/>
      <c r="D19" s="152"/>
      <c r="E19" s="152">
        <f t="shared" si="1"/>
        <v>0</v>
      </c>
      <c r="F19" s="148"/>
    </row>
    <row r="20" spans="1:9" s="139" customFormat="1" ht="19.5" customHeight="1" x14ac:dyDescent="0.25">
      <c r="A20" s="149" t="s">
        <v>12</v>
      </c>
      <c r="B20" s="164" t="s">
        <v>328</v>
      </c>
      <c r="C20" s="152">
        <f>C21+C29+C30+C31</f>
        <v>605568000000</v>
      </c>
      <c r="D20" s="152">
        <f>D21+D29+D30+D31+D32</f>
        <v>1057086863712</v>
      </c>
      <c r="E20" s="152">
        <f>E21+E29+E30+E31</f>
        <v>145873881173</v>
      </c>
      <c r="F20" s="148">
        <f t="shared" ref="F20:F27" si="2">D20/C20*100</f>
        <v>174.56121586873812</v>
      </c>
    </row>
    <row r="21" spans="1:9" s="139" customFormat="1" ht="19.5" customHeight="1" x14ac:dyDescent="0.25">
      <c r="A21" s="149">
        <v>1</v>
      </c>
      <c r="B21" s="163" t="s">
        <v>329</v>
      </c>
      <c r="C21" s="152">
        <f>SUM(C24:C28)</f>
        <v>470690000000</v>
      </c>
      <c r="D21" s="152">
        <f>SUM(D24:D28)</f>
        <v>552429441012</v>
      </c>
      <c r="E21" s="152">
        <f t="shared" si="1"/>
        <v>81739441012</v>
      </c>
      <c r="F21" s="148">
        <f t="shared" si="2"/>
        <v>117.36587584439866</v>
      </c>
    </row>
    <row r="22" spans="1:9" s="144" customFormat="1" ht="19.5" hidden="1" customHeight="1" x14ac:dyDescent="0.25">
      <c r="A22" s="153"/>
      <c r="B22" s="167"/>
      <c r="C22" s="156"/>
      <c r="D22" s="156"/>
      <c r="E22" s="152">
        <f t="shared" si="1"/>
        <v>0</v>
      </c>
      <c r="F22" s="148" t="e">
        <f t="shared" si="2"/>
        <v>#DIV/0!</v>
      </c>
    </row>
    <row r="23" spans="1:9" s="144" customFormat="1" ht="19.5" hidden="1" customHeight="1" x14ac:dyDescent="0.25">
      <c r="A23" s="153"/>
      <c r="B23" s="167"/>
      <c r="C23" s="156"/>
      <c r="D23" s="156"/>
      <c r="E23" s="152">
        <f t="shared" si="1"/>
        <v>0</v>
      </c>
      <c r="F23" s="148" t="e">
        <f t="shared" si="2"/>
        <v>#DIV/0!</v>
      </c>
    </row>
    <row r="24" spans="1:9" s="144" customFormat="1" ht="19.5" customHeight="1" x14ac:dyDescent="0.25">
      <c r="A24" s="153"/>
      <c r="B24" s="161" t="s">
        <v>50</v>
      </c>
      <c r="C24" s="156">
        <v>67010000000</v>
      </c>
      <c r="D24" s="156">
        <v>125710514622</v>
      </c>
      <c r="E24" s="156">
        <f t="shared" si="1"/>
        <v>58700514622</v>
      </c>
      <c r="F24" s="157">
        <f t="shared" si="2"/>
        <v>187.59963381883301</v>
      </c>
      <c r="I24" s="168">
        <f>1058823-D20</f>
        <v>-1057085804889</v>
      </c>
    </row>
    <row r="25" spans="1:9" s="144" customFormat="1" ht="19.5" customHeight="1" x14ac:dyDescent="0.25">
      <c r="A25" s="153"/>
      <c r="B25" s="161" t="s">
        <v>49</v>
      </c>
      <c r="C25" s="156">
        <v>394290000000</v>
      </c>
      <c r="D25" s="156">
        <v>423085096790</v>
      </c>
      <c r="E25" s="156">
        <f t="shared" si="1"/>
        <v>28795096790</v>
      </c>
      <c r="F25" s="157">
        <f t="shared" si="2"/>
        <v>107.30302487762815</v>
      </c>
    </row>
    <row r="26" spans="1:9" s="144" customFormat="1" ht="19.5" customHeight="1" x14ac:dyDescent="0.25">
      <c r="A26" s="153"/>
      <c r="B26" s="161" t="s">
        <v>330</v>
      </c>
      <c r="C26" s="156">
        <v>9390000000</v>
      </c>
      <c r="D26" s="156">
        <v>3633829600</v>
      </c>
      <c r="E26" s="156">
        <f t="shared" si="1"/>
        <v>-5756170400</v>
      </c>
      <c r="F26" s="157">
        <f t="shared" si="2"/>
        <v>38.698930777422788</v>
      </c>
      <c r="G26" s="168"/>
    </row>
    <row r="27" spans="1:9" s="144" customFormat="1" ht="19.5" hidden="1" customHeight="1" x14ac:dyDescent="0.25">
      <c r="A27" s="153"/>
      <c r="B27" s="161"/>
      <c r="C27" s="156"/>
      <c r="D27" s="156"/>
      <c r="E27" s="152">
        <f t="shared" si="1"/>
        <v>0</v>
      </c>
      <c r="F27" s="148" t="e">
        <f t="shared" si="2"/>
        <v>#DIV/0!</v>
      </c>
    </row>
    <row r="28" spans="1:9" s="144" customFormat="1" ht="19.5" customHeight="1" x14ac:dyDescent="0.25">
      <c r="A28" s="153"/>
      <c r="B28" s="161" t="s">
        <v>331</v>
      </c>
      <c r="C28" s="156">
        <v>0</v>
      </c>
      <c r="D28" s="156"/>
      <c r="E28" s="156"/>
      <c r="F28" s="148"/>
    </row>
    <row r="29" spans="1:9" s="139" customFormat="1" ht="19.5" customHeight="1" x14ac:dyDescent="0.25">
      <c r="A29" s="149">
        <v>2</v>
      </c>
      <c r="B29" s="163" t="s">
        <v>332</v>
      </c>
      <c r="C29" s="152"/>
      <c r="D29" s="152">
        <v>59980460192</v>
      </c>
      <c r="E29" s="152">
        <f t="shared" si="1"/>
        <v>59980460192</v>
      </c>
      <c r="F29" s="157"/>
    </row>
    <row r="30" spans="1:9" s="139" customFormat="1" ht="19.5" customHeight="1" x14ac:dyDescent="0.25">
      <c r="A30" s="149">
        <v>3</v>
      </c>
      <c r="B30" s="163" t="s">
        <v>85</v>
      </c>
      <c r="C30" s="152"/>
      <c r="D30" s="152">
        <v>4153979969</v>
      </c>
      <c r="E30" s="152">
        <f t="shared" si="1"/>
        <v>4153979969</v>
      </c>
      <c r="F30" s="148" t="e">
        <f>D30/C30*100</f>
        <v>#DIV/0!</v>
      </c>
    </row>
    <row r="31" spans="1:9" s="139" customFormat="1" ht="19.5" customHeight="1" x14ac:dyDescent="0.25">
      <c r="A31" s="149">
        <v>4</v>
      </c>
      <c r="B31" s="163" t="s">
        <v>333</v>
      </c>
      <c r="C31" s="152">
        <v>134878000000</v>
      </c>
      <c r="D31" s="152">
        <v>106311093900</v>
      </c>
      <c r="E31" s="152"/>
      <c r="F31" s="169">
        <f>D31/C31*100</f>
        <v>78.820188540755353</v>
      </c>
    </row>
    <row r="32" spans="1:9" ht="19.5" customHeight="1" x14ac:dyDescent="0.25">
      <c r="A32" s="170">
        <v>5</v>
      </c>
      <c r="B32" s="171" t="s">
        <v>51</v>
      </c>
      <c r="C32" s="172"/>
      <c r="D32" s="172">
        <v>334211888639</v>
      </c>
      <c r="E32" s="172">
        <f>E10-E20</f>
        <v>305644982539</v>
      </c>
      <c r="F32" s="173"/>
    </row>
    <row r="33" s="144" customFormat="1" x14ac:dyDescent="0.25"/>
    <row r="34" s="139" customFormat="1" x14ac:dyDescent="0.25"/>
    <row r="35" s="144" customFormat="1" x14ac:dyDescent="0.25"/>
    <row r="36" s="144" customFormat="1" x14ac:dyDescent="0.25"/>
    <row r="37" s="144" customFormat="1" x14ac:dyDescent="0.25"/>
    <row r="38" s="144" customFormat="1" x14ac:dyDescent="0.25"/>
  </sheetData>
  <mergeCells count="8">
    <mergeCell ref="D1:F1"/>
    <mergeCell ref="A4:F4"/>
    <mergeCell ref="A5:F5"/>
    <mergeCell ref="A7:A8"/>
    <mergeCell ref="B7:B8"/>
    <mergeCell ref="C7:C8"/>
    <mergeCell ref="D7:D8"/>
    <mergeCell ref="E7:E8"/>
  </mergeCells>
  <pageMargins left="0.39370078740157483" right="0.39370078740157483" top="0.6692913385826772" bottom="0.98425196850393704" header="0.51181102362204722" footer="0.51181102362204722"/>
  <pageSetup paperSize="9" scale="8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workbookViewId="0">
      <selection activeCell="D1" sqref="D1:E3"/>
    </sheetView>
  </sheetViews>
  <sheetFormatPr defaultRowHeight="15" x14ac:dyDescent="0.25"/>
  <cols>
    <col min="1" max="1" width="5.42578125" style="174" customWidth="1"/>
    <col min="2" max="2" width="53.42578125" style="174" customWidth="1"/>
    <col min="3" max="3" width="9.140625" style="174" hidden="1" customWidth="1"/>
    <col min="4" max="5" width="17.42578125" style="174" customWidth="1"/>
    <col min="6" max="6" width="18.28515625" style="175" customWidth="1"/>
    <col min="7" max="7" width="17.28515625" style="175" customWidth="1"/>
    <col min="8" max="8" width="11.85546875" style="174" customWidth="1"/>
    <col min="9" max="9" width="12.28515625" style="174" customWidth="1"/>
    <col min="10" max="10" width="9.140625" style="174"/>
    <col min="11" max="11" width="13.28515625" style="174" bestFit="1" customWidth="1"/>
    <col min="12" max="256" width="9.140625" style="174"/>
    <col min="257" max="257" width="5.42578125" style="174" customWidth="1"/>
    <col min="258" max="258" width="53.42578125" style="174" customWidth="1"/>
    <col min="259" max="259" width="0" style="174" hidden="1" customWidth="1"/>
    <col min="260" max="260" width="13" style="174" customWidth="1"/>
    <col min="261" max="261" width="12.42578125" style="174" customWidth="1"/>
    <col min="262" max="263" width="12.140625" style="174" customWidth="1"/>
    <col min="264" max="264" width="11.85546875" style="174" customWidth="1"/>
    <col min="265" max="265" width="12.28515625" style="174" customWidth="1"/>
    <col min="266" max="266" width="9.140625" style="174"/>
    <col min="267" max="267" width="13.28515625" style="174" bestFit="1" customWidth="1"/>
    <col min="268" max="512" width="9.140625" style="174"/>
    <col min="513" max="513" width="5.42578125" style="174" customWidth="1"/>
    <col min="514" max="514" width="53.42578125" style="174" customWidth="1"/>
    <col min="515" max="515" width="0" style="174" hidden="1" customWidth="1"/>
    <col min="516" max="516" width="13" style="174" customWidth="1"/>
    <col min="517" max="517" width="12.42578125" style="174" customWidth="1"/>
    <col min="518" max="519" width="12.140625" style="174" customWidth="1"/>
    <col min="520" max="520" width="11.85546875" style="174" customWidth="1"/>
    <col min="521" max="521" width="12.28515625" style="174" customWidth="1"/>
    <col min="522" max="522" width="9.140625" style="174"/>
    <col min="523" max="523" width="13.28515625" style="174" bestFit="1" customWidth="1"/>
    <col min="524" max="768" width="9.140625" style="174"/>
    <col min="769" max="769" width="5.42578125" style="174" customWidth="1"/>
    <col min="770" max="770" width="53.42578125" style="174" customWidth="1"/>
    <col min="771" max="771" width="0" style="174" hidden="1" customWidth="1"/>
    <col min="772" max="772" width="13" style="174" customWidth="1"/>
    <col min="773" max="773" width="12.42578125" style="174" customWidth="1"/>
    <col min="774" max="775" width="12.140625" style="174" customWidth="1"/>
    <col min="776" max="776" width="11.85546875" style="174" customWidth="1"/>
    <col min="777" max="777" width="12.28515625" style="174" customWidth="1"/>
    <col min="778" max="778" width="9.140625" style="174"/>
    <col min="779" max="779" width="13.28515625" style="174" bestFit="1" customWidth="1"/>
    <col min="780" max="1024" width="9.140625" style="174"/>
    <col min="1025" max="1025" width="5.42578125" style="174" customWidth="1"/>
    <col min="1026" max="1026" width="53.42578125" style="174" customWidth="1"/>
    <col min="1027" max="1027" width="0" style="174" hidden="1" customWidth="1"/>
    <col min="1028" max="1028" width="13" style="174" customWidth="1"/>
    <col min="1029" max="1029" width="12.42578125" style="174" customWidth="1"/>
    <col min="1030" max="1031" width="12.140625" style="174" customWidth="1"/>
    <col min="1032" max="1032" width="11.85546875" style="174" customWidth="1"/>
    <col min="1033" max="1033" width="12.28515625" style="174" customWidth="1"/>
    <col min="1034" max="1034" width="9.140625" style="174"/>
    <col min="1035" max="1035" width="13.28515625" style="174" bestFit="1" customWidth="1"/>
    <col min="1036" max="1280" width="9.140625" style="174"/>
    <col min="1281" max="1281" width="5.42578125" style="174" customWidth="1"/>
    <col min="1282" max="1282" width="53.42578125" style="174" customWidth="1"/>
    <col min="1283" max="1283" width="0" style="174" hidden="1" customWidth="1"/>
    <col min="1284" max="1284" width="13" style="174" customWidth="1"/>
    <col min="1285" max="1285" width="12.42578125" style="174" customWidth="1"/>
    <col min="1286" max="1287" width="12.140625" style="174" customWidth="1"/>
    <col min="1288" max="1288" width="11.85546875" style="174" customWidth="1"/>
    <col min="1289" max="1289" width="12.28515625" style="174" customWidth="1"/>
    <col min="1290" max="1290" width="9.140625" style="174"/>
    <col min="1291" max="1291" width="13.28515625" style="174" bestFit="1" customWidth="1"/>
    <col min="1292" max="1536" width="9.140625" style="174"/>
    <col min="1537" max="1537" width="5.42578125" style="174" customWidth="1"/>
    <col min="1538" max="1538" width="53.42578125" style="174" customWidth="1"/>
    <col min="1539" max="1539" width="0" style="174" hidden="1" customWidth="1"/>
    <col min="1540" max="1540" width="13" style="174" customWidth="1"/>
    <col min="1541" max="1541" width="12.42578125" style="174" customWidth="1"/>
    <col min="1542" max="1543" width="12.140625" style="174" customWidth="1"/>
    <col min="1544" max="1544" width="11.85546875" style="174" customWidth="1"/>
    <col min="1545" max="1545" width="12.28515625" style="174" customWidth="1"/>
    <col min="1546" max="1546" width="9.140625" style="174"/>
    <col min="1547" max="1547" width="13.28515625" style="174" bestFit="1" customWidth="1"/>
    <col min="1548" max="1792" width="9.140625" style="174"/>
    <col min="1793" max="1793" width="5.42578125" style="174" customWidth="1"/>
    <col min="1794" max="1794" width="53.42578125" style="174" customWidth="1"/>
    <col min="1795" max="1795" width="0" style="174" hidden="1" customWidth="1"/>
    <col min="1796" max="1796" width="13" style="174" customWidth="1"/>
    <col min="1797" max="1797" width="12.42578125" style="174" customWidth="1"/>
    <col min="1798" max="1799" width="12.140625" style="174" customWidth="1"/>
    <col min="1800" max="1800" width="11.85546875" style="174" customWidth="1"/>
    <col min="1801" max="1801" width="12.28515625" style="174" customWidth="1"/>
    <col min="1802" max="1802" width="9.140625" style="174"/>
    <col min="1803" max="1803" width="13.28515625" style="174" bestFit="1" customWidth="1"/>
    <col min="1804" max="2048" width="9.140625" style="174"/>
    <col min="2049" max="2049" width="5.42578125" style="174" customWidth="1"/>
    <col min="2050" max="2050" width="53.42578125" style="174" customWidth="1"/>
    <col min="2051" max="2051" width="0" style="174" hidden="1" customWidth="1"/>
    <col min="2052" max="2052" width="13" style="174" customWidth="1"/>
    <col min="2053" max="2053" width="12.42578125" style="174" customWidth="1"/>
    <col min="2054" max="2055" width="12.140625" style="174" customWidth="1"/>
    <col min="2056" max="2056" width="11.85546875" style="174" customWidth="1"/>
    <col min="2057" max="2057" width="12.28515625" style="174" customWidth="1"/>
    <col min="2058" max="2058" width="9.140625" style="174"/>
    <col min="2059" max="2059" width="13.28515625" style="174" bestFit="1" customWidth="1"/>
    <col min="2060" max="2304" width="9.140625" style="174"/>
    <col min="2305" max="2305" width="5.42578125" style="174" customWidth="1"/>
    <col min="2306" max="2306" width="53.42578125" style="174" customWidth="1"/>
    <col min="2307" max="2307" width="0" style="174" hidden="1" customWidth="1"/>
    <col min="2308" max="2308" width="13" style="174" customWidth="1"/>
    <col min="2309" max="2309" width="12.42578125" style="174" customWidth="1"/>
    <col min="2310" max="2311" width="12.140625" style="174" customWidth="1"/>
    <col min="2312" max="2312" width="11.85546875" style="174" customWidth="1"/>
    <col min="2313" max="2313" width="12.28515625" style="174" customWidth="1"/>
    <col min="2314" max="2314" width="9.140625" style="174"/>
    <col min="2315" max="2315" width="13.28515625" style="174" bestFit="1" customWidth="1"/>
    <col min="2316" max="2560" width="9.140625" style="174"/>
    <col min="2561" max="2561" width="5.42578125" style="174" customWidth="1"/>
    <col min="2562" max="2562" width="53.42578125" style="174" customWidth="1"/>
    <col min="2563" max="2563" width="0" style="174" hidden="1" customWidth="1"/>
    <col min="2564" max="2564" width="13" style="174" customWidth="1"/>
    <col min="2565" max="2565" width="12.42578125" style="174" customWidth="1"/>
    <col min="2566" max="2567" width="12.140625" style="174" customWidth="1"/>
    <col min="2568" max="2568" width="11.85546875" style="174" customWidth="1"/>
    <col min="2569" max="2569" width="12.28515625" style="174" customWidth="1"/>
    <col min="2570" max="2570" width="9.140625" style="174"/>
    <col min="2571" max="2571" width="13.28515625" style="174" bestFit="1" customWidth="1"/>
    <col min="2572" max="2816" width="9.140625" style="174"/>
    <col min="2817" max="2817" width="5.42578125" style="174" customWidth="1"/>
    <col min="2818" max="2818" width="53.42578125" style="174" customWidth="1"/>
    <col min="2819" max="2819" width="0" style="174" hidden="1" customWidth="1"/>
    <col min="2820" max="2820" width="13" style="174" customWidth="1"/>
    <col min="2821" max="2821" width="12.42578125" style="174" customWidth="1"/>
    <col min="2822" max="2823" width="12.140625" style="174" customWidth="1"/>
    <col min="2824" max="2824" width="11.85546875" style="174" customWidth="1"/>
    <col min="2825" max="2825" width="12.28515625" style="174" customWidth="1"/>
    <col min="2826" max="2826" width="9.140625" style="174"/>
    <col min="2827" max="2827" width="13.28515625" style="174" bestFit="1" customWidth="1"/>
    <col min="2828" max="3072" width="9.140625" style="174"/>
    <col min="3073" max="3073" width="5.42578125" style="174" customWidth="1"/>
    <col min="3074" max="3074" width="53.42578125" style="174" customWidth="1"/>
    <col min="3075" max="3075" width="0" style="174" hidden="1" customWidth="1"/>
    <col min="3076" max="3076" width="13" style="174" customWidth="1"/>
    <col min="3077" max="3077" width="12.42578125" style="174" customWidth="1"/>
    <col min="3078" max="3079" width="12.140625" style="174" customWidth="1"/>
    <col min="3080" max="3080" width="11.85546875" style="174" customWidth="1"/>
    <col min="3081" max="3081" width="12.28515625" style="174" customWidth="1"/>
    <col min="3082" max="3082" width="9.140625" style="174"/>
    <col min="3083" max="3083" width="13.28515625" style="174" bestFit="1" customWidth="1"/>
    <col min="3084" max="3328" width="9.140625" style="174"/>
    <col min="3329" max="3329" width="5.42578125" style="174" customWidth="1"/>
    <col min="3330" max="3330" width="53.42578125" style="174" customWidth="1"/>
    <col min="3331" max="3331" width="0" style="174" hidden="1" customWidth="1"/>
    <col min="3332" max="3332" width="13" style="174" customWidth="1"/>
    <col min="3333" max="3333" width="12.42578125" style="174" customWidth="1"/>
    <col min="3334" max="3335" width="12.140625" style="174" customWidth="1"/>
    <col min="3336" max="3336" width="11.85546875" style="174" customWidth="1"/>
    <col min="3337" max="3337" width="12.28515625" style="174" customWidth="1"/>
    <col min="3338" max="3338" width="9.140625" style="174"/>
    <col min="3339" max="3339" width="13.28515625" style="174" bestFit="1" customWidth="1"/>
    <col min="3340" max="3584" width="9.140625" style="174"/>
    <col min="3585" max="3585" width="5.42578125" style="174" customWidth="1"/>
    <col min="3586" max="3586" width="53.42578125" style="174" customWidth="1"/>
    <col min="3587" max="3587" width="0" style="174" hidden="1" customWidth="1"/>
    <col min="3588" max="3588" width="13" style="174" customWidth="1"/>
    <col min="3589" max="3589" width="12.42578125" style="174" customWidth="1"/>
    <col min="3590" max="3591" width="12.140625" style="174" customWidth="1"/>
    <col min="3592" max="3592" width="11.85546875" style="174" customWidth="1"/>
    <col min="3593" max="3593" width="12.28515625" style="174" customWidth="1"/>
    <col min="3594" max="3594" width="9.140625" style="174"/>
    <col min="3595" max="3595" width="13.28515625" style="174" bestFit="1" customWidth="1"/>
    <col min="3596" max="3840" width="9.140625" style="174"/>
    <col min="3841" max="3841" width="5.42578125" style="174" customWidth="1"/>
    <col min="3842" max="3842" width="53.42578125" style="174" customWidth="1"/>
    <col min="3843" max="3843" width="0" style="174" hidden="1" customWidth="1"/>
    <col min="3844" max="3844" width="13" style="174" customWidth="1"/>
    <col min="3845" max="3845" width="12.42578125" style="174" customWidth="1"/>
    <col min="3846" max="3847" width="12.140625" style="174" customWidth="1"/>
    <col min="3848" max="3848" width="11.85546875" style="174" customWidth="1"/>
    <col min="3849" max="3849" width="12.28515625" style="174" customWidth="1"/>
    <col min="3850" max="3850" width="9.140625" style="174"/>
    <col min="3851" max="3851" width="13.28515625" style="174" bestFit="1" customWidth="1"/>
    <col min="3852" max="4096" width="9.140625" style="174"/>
    <col min="4097" max="4097" width="5.42578125" style="174" customWidth="1"/>
    <col min="4098" max="4098" width="53.42578125" style="174" customWidth="1"/>
    <col min="4099" max="4099" width="0" style="174" hidden="1" customWidth="1"/>
    <col min="4100" max="4100" width="13" style="174" customWidth="1"/>
    <col min="4101" max="4101" width="12.42578125" style="174" customWidth="1"/>
    <col min="4102" max="4103" width="12.140625" style="174" customWidth="1"/>
    <col min="4104" max="4104" width="11.85546875" style="174" customWidth="1"/>
    <col min="4105" max="4105" width="12.28515625" style="174" customWidth="1"/>
    <col min="4106" max="4106" width="9.140625" style="174"/>
    <col min="4107" max="4107" width="13.28515625" style="174" bestFit="1" customWidth="1"/>
    <col min="4108" max="4352" width="9.140625" style="174"/>
    <col min="4353" max="4353" width="5.42578125" style="174" customWidth="1"/>
    <col min="4354" max="4354" width="53.42578125" style="174" customWidth="1"/>
    <col min="4355" max="4355" width="0" style="174" hidden="1" customWidth="1"/>
    <col min="4356" max="4356" width="13" style="174" customWidth="1"/>
    <col min="4357" max="4357" width="12.42578125" style="174" customWidth="1"/>
    <col min="4358" max="4359" width="12.140625" style="174" customWidth="1"/>
    <col min="4360" max="4360" width="11.85546875" style="174" customWidth="1"/>
    <col min="4361" max="4361" width="12.28515625" style="174" customWidth="1"/>
    <col min="4362" max="4362" width="9.140625" style="174"/>
    <col min="4363" max="4363" width="13.28515625" style="174" bestFit="1" customWidth="1"/>
    <col min="4364" max="4608" width="9.140625" style="174"/>
    <col min="4609" max="4609" width="5.42578125" style="174" customWidth="1"/>
    <col min="4610" max="4610" width="53.42578125" style="174" customWidth="1"/>
    <col min="4611" max="4611" width="0" style="174" hidden="1" customWidth="1"/>
    <col min="4612" max="4612" width="13" style="174" customWidth="1"/>
    <col min="4613" max="4613" width="12.42578125" style="174" customWidth="1"/>
    <col min="4614" max="4615" width="12.140625" style="174" customWidth="1"/>
    <col min="4616" max="4616" width="11.85546875" style="174" customWidth="1"/>
    <col min="4617" max="4617" width="12.28515625" style="174" customWidth="1"/>
    <col min="4618" max="4618" width="9.140625" style="174"/>
    <col min="4619" max="4619" width="13.28515625" style="174" bestFit="1" customWidth="1"/>
    <col min="4620" max="4864" width="9.140625" style="174"/>
    <col min="4865" max="4865" width="5.42578125" style="174" customWidth="1"/>
    <col min="4866" max="4866" width="53.42578125" style="174" customWidth="1"/>
    <col min="4867" max="4867" width="0" style="174" hidden="1" customWidth="1"/>
    <col min="4868" max="4868" width="13" style="174" customWidth="1"/>
    <col min="4869" max="4869" width="12.42578125" style="174" customWidth="1"/>
    <col min="4870" max="4871" width="12.140625" style="174" customWidth="1"/>
    <col min="4872" max="4872" width="11.85546875" style="174" customWidth="1"/>
    <col min="4873" max="4873" width="12.28515625" style="174" customWidth="1"/>
    <col min="4874" max="4874" width="9.140625" style="174"/>
    <col min="4875" max="4875" width="13.28515625" style="174" bestFit="1" customWidth="1"/>
    <col min="4876" max="5120" width="9.140625" style="174"/>
    <col min="5121" max="5121" width="5.42578125" style="174" customWidth="1"/>
    <col min="5122" max="5122" width="53.42578125" style="174" customWidth="1"/>
    <col min="5123" max="5123" width="0" style="174" hidden="1" customWidth="1"/>
    <col min="5124" max="5124" width="13" style="174" customWidth="1"/>
    <col min="5125" max="5125" width="12.42578125" style="174" customWidth="1"/>
    <col min="5126" max="5127" width="12.140625" style="174" customWidth="1"/>
    <col min="5128" max="5128" width="11.85546875" style="174" customWidth="1"/>
    <col min="5129" max="5129" width="12.28515625" style="174" customWidth="1"/>
    <col min="5130" max="5130" width="9.140625" style="174"/>
    <col min="5131" max="5131" width="13.28515625" style="174" bestFit="1" customWidth="1"/>
    <col min="5132" max="5376" width="9.140625" style="174"/>
    <col min="5377" max="5377" width="5.42578125" style="174" customWidth="1"/>
    <col min="5378" max="5378" width="53.42578125" style="174" customWidth="1"/>
    <col min="5379" max="5379" width="0" style="174" hidden="1" customWidth="1"/>
    <col min="5380" max="5380" width="13" style="174" customWidth="1"/>
    <col min="5381" max="5381" width="12.42578125" style="174" customWidth="1"/>
    <col min="5382" max="5383" width="12.140625" style="174" customWidth="1"/>
    <col min="5384" max="5384" width="11.85546875" style="174" customWidth="1"/>
    <col min="5385" max="5385" width="12.28515625" style="174" customWidth="1"/>
    <col min="5386" max="5386" width="9.140625" style="174"/>
    <col min="5387" max="5387" width="13.28515625" style="174" bestFit="1" customWidth="1"/>
    <col min="5388" max="5632" width="9.140625" style="174"/>
    <col min="5633" max="5633" width="5.42578125" style="174" customWidth="1"/>
    <col min="5634" max="5634" width="53.42578125" style="174" customWidth="1"/>
    <col min="5635" max="5635" width="0" style="174" hidden="1" customWidth="1"/>
    <col min="5636" max="5636" width="13" style="174" customWidth="1"/>
    <col min="5637" max="5637" width="12.42578125" style="174" customWidth="1"/>
    <col min="5638" max="5639" width="12.140625" style="174" customWidth="1"/>
    <col min="5640" max="5640" width="11.85546875" style="174" customWidth="1"/>
    <col min="5641" max="5641" width="12.28515625" style="174" customWidth="1"/>
    <col min="5642" max="5642" width="9.140625" style="174"/>
    <col min="5643" max="5643" width="13.28515625" style="174" bestFit="1" customWidth="1"/>
    <col min="5644" max="5888" width="9.140625" style="174"/>
    <col min="5889" max="5889" width="5.42578125" style="174" customWidth="1"/>
    <col min="5890" max="5890" width="53.42578125" style="174" customWidth="1"/>
    <col min="5891" max="5891" width="0" style="174" hidden="1" customWidth="1"/>
    <col min="5892" max="5892" width="13" style="174" customWidth="1"/>
    <col min="5893" max="5893" width="12.42578125" style="174" customWidth="1"/>
    <col min="5894" max="5895" width="12.140625" style="174" customWidth="1"/>
    <col min="5896" max="5896" width="11.85546875" style="174" customWidth="1"/>
    <col min="5897" max="5897" width="12.28515625" style="174" customWidth="1"/>
    <col min="5898" max="5898" width="9.140625" style="174"/>
    <col min="5899" max="5899" width="13.28515625" style="174" bestFit="1" customWidth="1"/>
    <col min="5900" max="6144" width="9.140625" style="174"/>
    <col min="6145" max="6145" width="5.42578125" style="174" customWidth="1"/>
    <col min="6146" max="6146" width="53.42578125" style="174" customWidth="1"/>
    <col min="6147" max="6147" width="0" style="174" hidden="1" customWidth="1"/>
    <col min="6148" max="6148" width="13" style="174" customWidth="1"/>
    <col min="6149" max="6149" width="12.42578125" style="174" customWidth="1"/>
    <col min="6150" max="6151" width="12.140625" style="174" customWidth="1"/>
    <col min="6152" max="6152" width="11.85546875" style="174" customWidth="1"/>
    <col min="6153" max="6153" width="12.28515625" style="174" customWidth="1"/>
    <col min="6154" max="6154" width="9.140625" style="174"/>
    <col min="6155" max="6155" width="13.28515625" style="174" bestFit="1" customWidth="1"/>
    <col min="6156" max="6400" width="9.140625" style="174"/>
    <col min="6401" max="6401" width="5.42578125" style="174" customWidth="1"/>
    <col min="6402" max="6402" width="53.42578125" style="174" customWidth="1"/>
    <col min="6403" max="6403" width="0" style="174" hidden="1" customWidth="1"/>
    <col min="6404" max="6404" width="13" style="174" customWidth="1"/>
    <col min="6405" max="6405" width="12.42578125" style="174" customWidth="1"/>
    <col min="6406" max="6407" width="12.140625" style="174" customWidth="1"/>
    <col min="6408" max="6408" width="11.85546875" style="174" customWidth="1"/>
    <col min="6409" max="6409" width="12.28515625" style="174" customWidth="1"/>
    <col min="6410" max="6410" width="9.140625" style="174"/>
    <col min="6411" max="6411" width="13.28515625" style="174" bestFit="1" customWidth="1"/>
    <col min="6412" max="6656" width="9.140625" style="174"/>
    <col min="6657" max="6657" width="5.42578125" style="174" customWidth="1"/>
    <col min="6658" max="6658" width="53.42578125" style="174" customWidth="1"/>
    <col min="6659" max="6659" width="0" style="174" hidden="1" customWidth="1"/>
    <col min="6660" max="6660" width="13" style="174" customWidth="1"/>
    <col min="6661" max="6661" width="12.42578125" style="174" customWidth="1"/>
    <col min="6662" max="6663" width="12.140625" style="174" customWidth="1"/>
    <col min="6664" max="6664" width="11.85546875" style="174" customWidth="1"/>
    <col min="6665" max="6665" width="12.28515625" style="174" customWidth="1"/>
    <col min="6666" max="6666" width="9.140625" style="174"/>
    <col min="6667" max="6667" width="13.28515625" style="174" bestFit="1" customWidth="1"/>
    <col min="6668" max="6912" width="9.140625" style="174"/>
    <col min="6913" max="6913" width="5.42578125" style="174" customWidth="1"/>
    <col min="6914" max="6914" width="53.42578125" style="174" customWidth="1"/>
    <col min="6915" max="6915" width="0" style="174" hidden="1" customWidth="1"/>
    <col min="6916" max="6916" width="13" style="174" customWidth="1"/>
    <col min="6917" max="6917" width="12.42578125" style="174" customWidth="1"/>
    <col min="6918" max="6919" width="12.140625" style="174" customWidth="1"/>
    <col min="6920" max="6920" width="11.85546875" style="174" customWidth="1"/>
    <col min="6921" max="6921" width="12.28515625" style="174" customWidth="1"/>
    <col min="6922" max="6922" width="9.140625" style="174"/>
    <col min="6923" max="6923" width="13.28515625" style="174" bestFit="1" customWidth="1"/>
    <col min="6924" max="7168" width="9.140625" style="174"/>
    <col min="7169" max="7169" width="5.42578125" style="174" customWidth="1"/>
    <col min="7170" max="7170" width="53.42578125" style="174" customWidth="1"/>
    <col min="7171" max="7171" width="0" style="174" hidden="1" customWidth="1"/>
    <col min="7172" max="7172" width="13" style="174" customWidth="1"/>
    <col min="7173" max="7173" width="12.42578125" style="174" customWidth="1"/>
    <col min="7174" max="7175" width="12.140625" style="174" customWidth="1"/>
    <col min="7176" max="7176" width="11.85546875" style="174" customWidth="1"/>
    <col min="7177" max="7177" width="12.28515625" style="174" customWidth="1"/>
    <col min="7178" max="7178" width="9.140625" style="174"/>
    <col min="7179" max="7179" width="13.28515625" style="174" bestFit="1" customWidth="1"/>
    <col min="7180" max="7424" width="9.140625" style="174"/>
    <col min="7425" max="7425" width="5.42578125" style="174" customWidth="1"/>
    <col min="7426" max="7426" width="53.42578125" style="174" customWidth="1"/>
    <col min="7427" max="7427" width="0" style="174" hidden="1" customWidth="1"/>
    <col min="7428" max="7428" width="13" style="174" customWidth="1"/>
    <col min="7429" max="7429" width="12.42578125" style="174" customWidth="1"/>
    <col min="7430" max="7431" width="12.140625" style="174" customWidth="1"/>
    <col min="7432" max="7432" width="11.85546875" style="174" customWidth="1"/>
    <col min="7433" max="7433" width="12.28515625" style="174" customWidth="1"/>
    <col min="7434" max="7434" width="9.140625" style="174"/>
    <col min="7435" max="7435" width="13.28515625" style="174" bestFit="1" customWidth="1"/>
    <col min="7436" max="7680" width="9.140625" style="174"/>
    <col min="7681" max="7681" width="5.42578125" style="174" customWidth="1"/>
    <col min="7682" max="7682" width="53.42578125" style="174" customWidth="1"/>
    <col min="7683" max="7683" width="0" style="174" hidden="1" customWidth="1"/>
    <col min="7684" max="7684" width="13" style="174" customWidth="1"/>
    <col min="7685" max="7685" width="12.42578125" style="174" customWidth="1"/>
    <col min="7686" max="7687" width="12.140625" style="174" customWidth="1"/>
    <col min="7688" max="7688" width="11.85546875" style="174" customWidth="1"/>
    <col min="7689" max="7689" width="12.28515625" style="174" customWidth="1"/>
    <col min="7690" max="7690" width="9.140625" style="174"/>
    <col min="7691" max="7691" width="13.28515625" style="174" bestFit="1" customWidth="1"/>
    <col min="7692" max="7936" width="9.140625" style="174"/>
    <col min="7937" max="7937" width="5.42578125" style="174" customWidth="1"/>
    <col min="7938" max="7938" width="53.42578125" style="174" customWidth="1"/>
    <col min="7939" max="7939" width="0" style="174" hidden="1" customWidth="1"/>
    <col min="7940" max="7940" width="13" style="174" customWidth="1"/>
    <col min="7941" max="7941" width="12.42578125" style="174" customWidth="1"/>
    <col min="7942" max="7943" width="12.140625" style="174" customWidth="1"/>
    <col min="7944" max="7944" width="11.85546875" style="174" customWidth="1"/>
    <col min="7945" max="7945" width="12.28515625" style="174" customWidth="1"/>
    <col min="7946" max="7946" width="9.140625" style="174"/>
    <col min="7947" max="7947" width="13.28515625" style="174" bestFit="1" customWidth="1"/>
    <col min="7948" max="8192" width="9.140625" style="174"/>
    <col min="8193" max="8193" width="5.42578125" style="174" customWidth="1"/>
    <col min="8194" max="8194" width="53.42578125" style="174" customWidth="1"/>
    <col min="8195" max="8195" width="0" style="174" hidden="1" customWidth="1"/>
    <col min="8196" max="8196" width="13" style="174" customWidth="1"/>
    <col min="8197" max="8197" width="12.42578125" style="174" customWidth="1"/>
    <col min="8198" max="8199" width="12.140625" style="174" customWidth="1"/>
    <col min="8200" max="8200" width="11.85546875" style="174" customWidth="1"/>
    <col min="8201" max="8201" width="12.28515625" style="174" customWidth="1"/>
    <col min="8202" max="8202" width="9.140625" style="174"/>
    <col min="8203" max="8203" width="13.28515625" style="174" bestFit="1" customWidth="1"/>
    <col min="8204" max="8448" width="9.140625" style="174"/>
    <col min="8449" max="8449" width="5.42578125" style="174" customWidth="1"/>
    <col min="8450" max="8450" width="53.42578125" style="174" customWidth="1"/>
    <col min="8451" max="8451" width="0" style="174" hidden="1" customWidth="1"/>
    <col min="8452" max="8452" width="13" style="174" customWidth="1"/>
    <col min="8453" max="8453" width="12.42578125" style="174" customWidth="1"/>
    <col min="8454" max="8455" width="12.140625" style="174" customWidth="1"/>
    <col min="8456" max="8456" width="11.85546875" style="174" customWidth="1"/>
    <col min="8457" max="8457" width="12.28515625" style="174" customWidth="1"/>
    <col min="8458" max="8458" width="9.140625" style="174"/>
    <col min="8459" max="8459" width="13.28515625" style="174" bestFit="1" customWidth="1"/>
    <col min="8460" max="8704" width="9.140625" style="174"/>
    <col min="8705" max="8705" width="5.42578125" style="174" customWidth="1"/>
    <col min="8706" max="8706" width="53.42578125" style="174" customWidth="1"/>
    <col min="8707" max="8707" width="0" style="174" hidden="1" customWidth="1"/>
    <col min="8708" max="8708" width="13" style="174" customWidth="1"/>
    <col min="8709" max="8709" width="12.42578125" style="174" customWidth="1"/>
    <col min="8710" max="8711" width="12.140625" style="174" customWidth="1"/>
    <col min="8712" max="8712" width="11.85546875" style="174" customWidth="1"/>
    <col min="8713" max="8713" width="12.28515625" style="174" customWidth="1"/>
    <col min="8714" max="8714" width="9.140625" style="174"/>
    <col min="8715" max="8715" width="13.28515625" style="174" bestFit="1" customWidth="1"/>
    <col min="8716" max="8960" width="9.140625" style="174"/>
    <col min="8961" max="8961" width="5.42578125" style="174" customWidth="1"/>
    <col min="8962" max="8962" width="53.42578125" style="174" customWidth="1"/>
    <col min="8963" max="8963" width="0" style="174" hidden="1" customWidth="1"/>
    <col min="8964" max="8964" width="13" style="174" customWidth="1"/>
    <col min="8965" max="8965" width="12.42578125" style="174" customWidth="1"/>
    <col min="8966" max="8967" width="12.140625" style="174" customWidth="1"/>
    <col min="8968" max="8968" width="11.85546875" style="174" customWidth="1"/>
    <col min="8969" max="8969" width="12.28515625" style="174" customWidth="1"/>
    <col min="8970" max="8970" width="9.140625" style="174"/>
    <col min="8971" max="8971" width="13.28515625" style="174" bestFit="1" customWidth="1"/>
    <col min="8972" max="9216" width="9.140625" style="174"/>
    <col min="9217" max="9217" width="5.42578125" style="174" customWidth="1"/>
    <col min="9218" max="9218" width="53.42578125" style="174" customWidth="1"/>
    <col min="9219" max="9219" width="0" style="174" hidden="1" customWidth="1"/>
    <col min="9220" max="9220" width="13" style="174" customWidth="1"/>
    <col min="9221" max="9221" width="12.42578125" style="174" customWidth="1"/>
    <col min="9222" max="9223" width="12.140625" style="174" customWidth="1"/>
    <col min="9224" max="9224" width="11.85546875" style="174" customWidth="1"/>
    <col min="9225" max="9225" width="12.28515625" style="174" customWidth="1"/>
    <col min="9226" max="9226" width="9.140625" style="174"/>
    <col min="9227" max="9227" width="13.28515625" style="174" bestFit="1" customWidth="1"/>
    <col min="9228" max="9472" width="9.140625" style="174"/>
    <col min="9473" max="9473" width="5.42578125" style="174" customWidth="1"/>
    <col min="9474" max="9474" width="53.42578125" style="174" customWidth="1"/>
    <col min="9475" max="9475" width="0" style="174" hidden="1" customWidth="1"/>
    <col min="9476" max="9476" width="13" style="174" customWidth="1"/>
    <col min="9477" max="9477" width="12.42578125" style="174" customWidth="1"/>
    <col min="9478" max="9479" width="12.140625" style="174" customWidth="1"/>
    <col min="9480" max="9480" width="11.85546875" style="174" customWidth="1"/>
    <col min="9481" max="9481" width="12.28515625" style="174" customWidth="1"/>
    <col min="9482" max="9482" width="9.140625" style="174"/>
    <col min="9483" max="9483" width="13.28515625" style="174" bestFit="1" customWidth="1"/>
    <col min="9484" max="9728" width="9.140625" style="174"/>
    <col min="9729" max="9729" width="5.42578125" style="174" customWidth="1"/>
    <col min="9730" max="9730" width="53.42578125" style="174" customWidth="1"/>
    <col min="9731" max="9731" width="0" style="174" hidden="1" customWidth="1"/>
    <col min="9732" max="9732" width="13" style="174" customWidth="1"/>
    <col min="9733" max="9733" width="12.42578125" style="174" customWidth="1"/>
    <col min="9734" max="9735" width="12.140625" style="174" customWidth="1"/>
    <col min="9736" max="9736" width="11.85546875" style="174" customWidth="1"/>
    <col min="9737" max="9737" width="12.28515625" style="174" customWidth="1"/>
    <col min="9738" max="9738" width="9.140625" style="174"/>
    <col min="9739" max="9739" width="13.28515625" style="174" bestFit="1" customWidth="1"/>
    <col min="9740" max="9984" width="9.140625" style="174"/>
    <col min="9985" max="9985" width="5.42578125" style="174" customWidth="1"/>
    <col min="9986" max="9986" width="53.42578125" style="174" customWidth="1"/>
    <col min="9987" max="9987" width="0" style="174" hidden="1" customWidth="1"/>
    <col min="9988" max="9988" width="13" style="174" customWidth="1"/>
    <col min="9989" max="9989" width="12.42578125" style="174" customWidth="1"/>
    <col min="9990" max="9991" width="12.140625" style="174" customWidth="1"/>
    <col min="9992" max="9992" width="11.85546875" style="174" customWidth="1"/>
    <col min="9993" max="9993" width="12.28515625" style="174" customWidth="1"/>
    <col min="9994" max="9994" width="9.140625" style="174"/>
    <col min="9995" max="9995" width="13.28515625" style="174" bestFit="1" customWidth="1"/>
    <col min="9996" max="10240" width="9.140625" style="174"/>
    <col min="10241" max="10241" width="5.42578125" style="174" customWidth="1"/>
    <col min="10242" max="10242" width="53.42578125" style="174" customWidth="1"/>
    <col min="10243" max="10243" width="0" style="174" hidden="1" customWidth="1"/>
    <col min="10244" max="10244" width="13" style="174" customWidth="1"/>
    <col min="10245" max="10245" width="12.42578125" style="174" customWidth="1"/>
    <col min="10246" max="10247" width="12.140625" style="174" customWidth="1"/>
    <col min="10248" max="10248" width="11.85546875" style="174" customWidth="1"/>
    <col min="10249" max="10249" width="12.28515625" style="174" customWidth="1"/>
    <col min="10250" max="10250" width="9.140625" style="174"/>
    <col min="10251" max="10251" width="13.28515625" style="174" bestFit="1" customWidth="1"/>
    <col min="10252" max="10496" width="9.140625" style="174"/>
    <col min="10497" max="10497" width="5.42578125" style="174" customWidth="1"/>
    <col min="10498" max="10498" width="53.42578125" style="174" customWidth="1"/>
    <col min="10499" max="10499" width="0" style="174" hidden="1" customWidth="1"/>
    <col min="10500" max="10500" width="13" style="174" customWidth="1"/>
    <col min="10501" max="10501" width="12.42578125" style="174" customWidth="1"/>
    <col min="10502" max="10503" width="12.140625" style="174" customWidth="1"/>
    <col min="10504" max="10504" width="11.85546875" style="174" customWidth="1"/>
    <col min="10505" max="10505" width="12.28515625" style="174" customWidth="1"/>
    <col min="10506" max="10506" width="9.140625" style="174"/>
    <col min="10507" max="10507" width="13.28515625" style="174" bestFit="1" customWidth="1"/>
    <col min="10508" max="10752" width="9.140625" style="174"/>
    <col min="10753" max="10753" width="5.42578125" style="174" customWidth="1"/>
    <col min="10754" max="10754" width="53.42578125" style="174" customWidth="1"/>
    <col min="10755" max="10755" width="0" style="174" hidden="1" customWidth="1"/>
    <col min="10756" max="10756" width="13" style="174" customWidth="1"/>
    <col min="10757" max="10757" width="12.42578125" style="174" customWidth="1"/>
    <col min="10758" max="10759" width="12.140625" style="174" customWidth="1"/>
    <col min="10760" max="10760" width="11.85546875" style="174" customWidth="1"/>
    <col min="10761" max="10761" width="12.28515625" style="174" customWidth="1"/>
    <col min="10762" max="10762" width="9.140625" style="174"/>
    <col min="10763" max="10763" width="13.28515625" style="174" bestFit="1" customWidth="1"/>
    <col min="10764" max="11008" width="9.140625" style="174"/>
    <col min="11009" max="11009" width="5.42578125" style="174" customWidth="1"/>
    <col min="11010" max="11010" width="53.42578125" style="174" customWidth="1"/>
    <col min="11011" max="11011" width="0" style="174" hidden="1" customWidth="1"/>
    <col min="11012" max="11012" width="13" style="174" customWidth="1"/>
    <col min="11013" max="11013" width="12.42578125" style="174" customWidth="1"/>
    <col min="11014" max="11015" width="12.140625" style="174" customWidth="1"/>
    <col min="11016" max="11016" width="11.85546875" style="174" customWidth="1"/>
    <col min="11017" max="11017" width="12.28515625" style="174" customWidth="1"/>
    <col min="11018" max="11018" width="9.140625" style="174"/>
    <col min="11019" max="11019" width="13.28515625" style="174" bestFit="1" customWidth="1"/>
    <col min="11020" max="11264" width="9.140625" style="174"/>
    <col min="11265" max="11265" width="5.42578125" style="174" customWidth="1"/>
    <col min="11266" max="11266" width="53.42578125" style="174" customWidth="1"/>
    <col min="11267" max="11267" width="0" style="174" hidden="1" customWidth="1"/>
    <col min="11268" max="11268" width="13" style="174" customWidth="1"/>
    <col min="11269" max="11269" width="12.42578125" style="174" customWidth="1"/>
    <col min="11270" max="11271" width="12.140625" style="174" customWidth="1"/>
    <col min="11272" max="11272" width="11.85546875" style="174" customWidth="1"/>
    <col min="11273" max="11273" width="12.28515625" style="174" customWidth="1"/>
    <col min="11274" max="11274" width="9.140625" style="174"/>
    <col min="11275" max="11275" width="13.28515625" style="174" bestFit="1" customWidth="1"/>
    <col min="11276" max="11520" width="9.140625" style="174"/>
    <col min="11521" max="11521" width="5.42578125" style="174" customWidth="1"/>
    <col min="11522" max="11522" width="53.42578125" style="174" customWidth="1"/>
    <col min="11523" max="11523" width="0" style="174" hidden="1" customWidth="1"/>
    <col min="11524" max="11524" width="13" style="174" customWidth="1"/>
    <col min="11525" max="11525" width="12.42578125" style="174" customWidth="1"/>
    <col min="11526" max="11527" width="12.140625" style="174" customWidth="1"/>
    <col min="11528" max="11528" width="11.85546875" style="174" customWidth="1"/>
    <col min="11529" max="11529" width="12.28515625" style="174" customWidth="1"/>
    <col min="11530" max="11530" width="9.140625" style="174"/>
    <col min="11531" max="11531" width="13.28515625" style="174" bestFit="1" customWidth="1"/>
    <col min="11532" max="11776" width="9.140625" style="174"/>
    <col min="11777" max="11777" width="5.42578125" style="174" customWidth="1"/>
    <col min="11778" max="11778" width="53.42578125" style="174" customWidth="1"/>
    <col min="11779" max="11779" width="0" style="174" hidden="1" customWidth="1"/>
    <col min="11780" max="11780" width="13" style="174" customWidth="1"/>
    <col min="11781" max="11781" width="12.42578125" style="174" customWidth="1"/>
    <col min="11782" max="11783" width="12.140625" style="174" customWidth="1"/>
    <col min="11784" max="11784" width="11.85546875" style="174" customWidth="1"/>
    <col min="11785" max="11785" width="12.28515625" style="174" customWidth="1"/>
    <col min="11786" max="11786" width="9.140625" style="174"/>
    <col min="11787" max="11787" width="13.28515625" style="174" bestFit="1" customWidth="1"/>
    <col min="11788" max="12032" width="9.140625" style="174"/>
    <col min="12033" max="12033" width="5.42578125" style="174" customWidth="1"/>
    <col min="12034" max="12034" width="53.42578125" style="174" customWidth="1"/>
    <col min="12035" max="12035" width="0" style="174" hidden="1" customWidth="1"/>
    <col min="12036" max="12036" width="13" style="174" customWidth="1"/>
    <col min="12037" max="12037" width="12.42578125" style="174" customWidth="1"/>
    <col min="12038" max="12039" width="12.140625" style="174" customWidth="1"/>
    <col min="12040" max="12040" width="11.85546875" style="174" customWidth="1"/>
    <col min="12041" max="12041" width="12.28515625" style="174" customWidth="1"/>
    <col min="12042" max="12042" width="9.140625" style="174"/>
    <col min="12043" max="12043" width="13.28515625" style="174" bestFit="1" customWidth="1"/>
    <col min="12044" max="12288" width="9.140625" style="174"/>
    <col min="12289" max="12289" width="5.42578125" style="174" customWidth="1"/>
    <col min="12290" max="12290" width="53.42578125" style="174" customWidth="1"/>
    <col min="12291" max="12291" width="0" style="174" hidden="1" customWidth="1"/>
    <col min="12292" max="12292" width="13" style="174" customWidth="1"/>
    <col min="12293" max="12293" width="12.42578125" style="174" customWidth="1"/>
    <col min="12294" max="12295" width="12.140625" style="174" customWidth="1"/>
    <col min="12296" max="12296" width="11.85546875" style="174" customWidth="1"/>
    <col min="12297" max="12297" width="12.28515625" style="174" customWidth="1"/>
    <col min="12298" max="12298" width="9.140625" style="174"/>
    <col min="12299" max="12299" width="13.28515625" style="174" bestFit="1" customWidth="1"/>
    <col min="12300" max="12544" width="9.140625" style="174"/>
    <col min="12545" max="12545" width="5.42578125" style="174" customWidth="1"/>
    <col min="12546" max="12546" width="53.42578125" style="174" customWidth="1"/>
    <col min="12547" max="12547" width="0" style="174" hidden="1" customWidth="1"/>
    <col min="12548" max="12548" width="13" style="174" customWidth="1"/>
    <col min="12549" max="12549" width="12.42578125" style="174" customWidth="1"/>
    <col min="12550" max="12551" width="12.140625" style="174" customWidth="1"/>
    <col min="12552" max="12552" width="11.85546875" style="174" customWidth="1"/>
    <col min="12553" max="12553" width="12.28515625" style="174" customWidth="1"/>
    <col min="12554" max="12554" width="9.140625" style="174"/>
    <col min="12555" max="12555" width="13.28515625" style="174" bestFit="1" customWidth="1"/>
    <col min="12556" max="12800" width="9.140625" style="174"/>
    <col min="12801" max="12801" width="5.42578125" style="174" customWidth="1"/>
    <col min="12802" max="12802" width="53.42578125" style="174" customWidth="1"/>
    <col min="12803" max="12803" width="0" style="174" hidden="1" customWidth="1"/>
    <col min="12804" max="12804" width="13" style="174" customWidth="1"/>
    <col min="12805" max="12805" width="12.42578125" style="174" customWidth="1"/>
    <col min="12806" max="12807" width="12.140625" style="174" customWidth="1"/>
    <col min="12808" max="12808" width="11.85546875" style="174" customWidth="1"/>
    <col min="12809" max="12809" width="12.28515625" style="174" customWidth="1"/>
    <col min="12810" max="12810" width="9.140625" style="174"/>
    <col min="12811" max="12811" width="13.28515625" style="174" bestFit="1" customWidth="1"/>
    <col min="12812" max="13056" width="9.140625" style="174"/>
    <col min="13057" max="13057" width="5.42578125" style="174" customWidth="1"/>
    <col min="13058" max="13058" width="53.42578125" style="174" customWidth="1"/>
    <col min="13059" max="13059" width="0" style="174" hidden="1" customWidth="1"/>
    <col min="13060" max="13060" width="13" style="174" customWidth="1"/>
    <col min="13061" max="13061" width="12.42578125" style="174" customWidth="1"/>
    <col min="13062" max="13063" width="12.140625" style="174" customWidth="1"/>
    <col min="13064" max="13064" width="11.85546875" style="174" customWidth="1"/>
    <col min="13065" max="13065" width="12.28515625" style="174" customWidth="1"/>
    <col min="13066" max="13066" width="9.140625" style="174"/>
    <col min="13067" max="13067" width="13.28515625" style="174" bestFit="1" customWidth="1"/>
    <col min="13068" max="13312" width="9.140625" style="174"/>
    <col min="13313" max="13313" width="5.42578125" style="174" customWidth="1"/>
    <col min="13314" max="13314" width="53.42578125" style="174" customWidth="1"/>
    <col min="13315" max="13315" width="0" style="174" hidden="1" customWidth="1"/>
    <col min="13316" max="13316" width="13" style="174" customWidth="1"/>
    <col min="13317" max="13317" width="12.42578125" style="174" customWidth="1"/>
    <col min="13318" max="13319" width="12.140625" style="174" customWidth="1"/>
    <col min="13320" max="13320" width="11.85546875" style="174" customWidth="1"/>
    <col min="13321" max="13321" width="12.28515625" style="174" customWidth="1"/>
    <col min="13322" max="13322" width="9.140625" style="174"/>
    <col min="13323" max="13323" width="13.28515625" style="174" bestFit="1" customWidth="1"/>
    <col min="13324" max="13568" width="9.140625" style="174"/>
    <col min="13569" max="13569" width="5.42578125" style="174" customWidth="1"/>
    <col min="13570" max="13570" width="53.42578125" style="174" customWidth="1"/>
    <col min="13571" max="13571" width="0" style="174" hidden="1" customWidth="1"/>
    <col min="13572" max="13572" width="13" style="174" customWidth="1"/>
    <col min="13573" max="13573" width="12.42578125" style="174" customWidth="1"/>
    <col min="13574" max="13575" width="12.140625" style="174" customWidth="1"/>
    <col min="13576" max="13576" width="11.85546875" style="174" customWidth="1"/>
    <col min="13577" max="13577" width="12.28515625" style="174" customWidth="1"/>
    <col min="13578" max="13578" width="9.140625" style="174"/>
    <col min="13579" max="13579" width="13.28515625" style="174" bestFit="1" customWidth="1"/>
    <col min="13580" max="13824" width="9.140625" style="174"/>
    <col min="13825" max="13825" width="5.42578125" style="174" customWidth="1"/>
    <col min="13826" max="13826" width="53.42578125" style="174" customWidth="1"/>
    <col min="13827" max="13827" width="0" style="174" hidden="1" customWidth="1"/>
    <col min="13828" max="13828" width="13" style="174" customWidth="1"/>
    <col min="13829" max="13829" width="12.42578125" style="174" customWidth="1"/>
    <col min="13830" max="13831" width="12.140625" style="174" customWidth="1"/>
    <col min="13832" max="13832" width="11.85546875" style="174" customWidth="1"/>
    <col min="13833" max="13833" width="12.28515625" style="174" customWidth="1"/>
    <col min="13834" max="13834" width="9.140625" style="174"/>
    <col min="13835" max="13835" width="13.28515625" style="174" bestFit="1" customWidth="1"/>
    <col min="13836" max="14080" width="9.140625" style="174"/>
    <col min="14081" max="14081" width="5.42578125" style="174" customWidth="1"/>
    <col min="14082" max="14082" width="53.42578125" style="174" customWidth="1"/>
    <col min="14083" max="14083" width="0" style="174" hidden="1" customWidth="1"/>
    <col min="14084" max="14084" width="13" style="174" customWidth="1"/>
    <col min="14085" max="14085" width="12.42578125" style="174" customWidth="1"/>
    <col min="14086" max="14087" width="12.140625" style="174" customWidth="1"/>
    <col min="14088" max="14088" width="11.85546875" style="174" customWidth="1"/>
    <col min="14089" max="14089" width="12.28515625" style="174" customWidth="1"/>
    <col min="14090" max="14090" width="9.140625" style="174"/>
    <col min="14091" max="14091" width="13.28515625" style="174" bestFit="1" customWidth="1"/>
    <col min="14092" max="14336" width="9.140625" style="174"/>
    <col min="14337" max="14337" width="5.42578125" style="174" customWidth="1"/>
    <col min="14338" max="14338" width="53.42578125" style="174" customWidth="1"/>
    <col min="14339" max="14339" width="0" style="174" hidden="1" customWidth="1"/>
    <col min="14340" max="14340" width="13" style="174" customWidth="1"/>
    <col min="14341" max="14341" width="12.42578125" style="174" customWidth="1"/>
    <col min="14342" max="14343" width="12.140625" style="174" customWidth="1"/>
    <col min="14344" max="14344" width="11.85546875" style="174" customWidth="1"/>
    <col min="14345" max="14345" width="12.28515625" style="174" customWidth="1"/>
    <col min="14346" max="14346" width="9.140625" style="174"/>
    <col min="14347" max="14347" width="13.28515625" style="174" bestFit="1" customWidth="1"/>
    <col min="14348" max="14592" width="9.140625" style="174"/>
    <col min="14593" max="14593" width="5.42578125" style="174" customWidth="1"/>
    <col min="14594" max="14594" width="53.42578125" style="174" customWidth="1"/>
    <col min="14595" max="14595" width="0" style="174" hidden="1" customWidth="1"/>
    <col min="14596" max="14596" width="13" style="174" customWidth="1"/>
    <col min="14597" max="14597" width="12.42578125" style="174" customWidth="1"/>
    <col min="14598" max="14599" width="12.140625" style="174" customWidth="1"/>
    <col min="14600" max="14600" width="11.85546875" style="174" customWidth="1"/>
    <col min="14601" max="14601" width="12.28515625" style="174" customWidth="1"/>
    <col min="14602" max="14602" width="9.140625" style="174"/>
    <col min="14603" max="14603" width="13.28515625" style="174" bestFit="1" customWidth="1"/>
    <col min="14604" max="14848" width="9.140625" style="174"/>
    <col min="14849" max="14849" width="5.42578125" style="174" customWidth="1"/>
    <col min="14850" max="14850" width="53.42578125" style="174" customWidth="1"/>
    <col min="14851" max="14851" width="0" style="174" hidden="1" customWidth="1"/>
    <col min="14852" max="14852" width="13" style="174" customWidth="1"/>
    <col min="14853" max="14853" width="12.42578125" style="174" customWidth="1"/>
    <col min="14854" max="14855" width="12.140625" style="174" customWidth="1"/>
    <col min="14856" max="14856" width="11.85546875" style="174" customWidth="1"/>
    <col min="14857" max="14857" width="12.28515625" style="174" customWidth="1"/>
    <col min="14858" max="14858" width="9.140625" style="174"/>
    <col min="14859" max="14859" width="13.28515625" style="174" bestFit="1" customWidth="1"/>
    <col min="14860" max="15104" width="9.140625" style="174"/>
    <col min="15105" max="15105" width="5.42578125" style="174" customWidth="1"/>
    <col min="15106" max="15106" width="53.42578125" style="174" customWidth="1"/>
    <col min="15107" max="15107" width="0" style="174" hidden="1" customWidth="1"/>
    <col min="15108" max="15108" width="13" style="174" customWidth="1"/>
    <col min="15109" max="15109" width="12.42578125" style="174" customWidth="1"/>
    <col min="15110" max="15111" width="12.140625" style="174" customWidth="1"/>
    <col min="15112" max="15112" width="11.85546875" style="174" customWidth="1"/>
    <col min="15113" max="15113" width="12.28515625" style="174" customWidth="1"/>
    <col min="15114" max="15114" width="9.140625" style="174"/>
    <col min="15115" max="15115" width="13.28515625" style="174" bestFit="1" customWidth="1"/>
    <col min="15116" max="15360" width="9.140625" style="174"/>
    <col min="15361" max="15361" width="5.42578125" style="174" customWidth="1"/>
    <col min="15362" max="15362" width="53.42578125" style="174" customWidth="1"/>
    <col min="15363" max="15363" width="0" style="174" hidden="1" customWidth="1"/>
    <col min="15364" max="15364" width="13" style="174" customWidth="1"/>
    <col min="15365" max="15365" width="12.42578125" style="174" customWidth="1"/>
    <col min="15366" max="15367" width="12.140625" style="174" customWidth="1"/>
    <col min="15368" max="15368" width="11.85546875" style="174" customWidth="1"/>
    <col min="15369" max="15369" width="12.28515625" style="174" customWidth="1"/>
    <col min="15370" max="15370" width="9.140625" style="174"/>
    <col min="15371" max="15371" width="13.28515625" style="174" bestFit="1" customWidth="1"/>
    <col min="15372" max="15616" width="9.140625" style="174"/>
    <col min="15617" max="15617" width="5.42578125" style="174" customWidth="1"/>
    <col min="15618" max="15618" width="53.42578125" style="174" customWidth="1"/>
    <col min="15619" max="15619" width="0" style="174" hidden="1" customWidth="1"/>
    <col min="15620" max="15620" width="13" style="174" customWidth="1"/>
    <col min="15621" max="15621" width="12.42578125" style="174" customWidth="1"/>
    <col min="15622" max="15623" width="12.140625" style="174" customWidth="1"/>
    <col min="15624" max="15624" width="11.85546875" style="174" customWidth="1"/>
    <col min="15625" max="15625" width="12.28515625" style="174" customWidth="1"/>
    <col min="15626" max="15626" width="9.140625" style="174"/>
    <col min="15627" max="15627" width="13.28515625" style="174" bestFit="1" customWidth="1"/>
    <col min="15628" max="15872" width="9.140625" style="174"/>
    <col min="15873" max="15873" width="5.42578125" style="174" customWidth="1"/>
    <col min="15874" max="15874" width="53.42578125" style="174" customWidth="1"/>
    <col min="15875" max="15875" width="0" style="174" hidden="1" customWidth="1"/>
    <col min="15876" max="15876" width="13" style="174" customWidth="1"/>
    <col min="15877" max="15877" width="12.42578125" style="174" customWidth="1"/>
    <col min="15878" max="15879" width="12.140625" style="174" customWidth="1"/>
    <col min="15880" max="15880" width="11.85546875" style="174" customWidth="1"/>
    <col min="15881" max="15881" width="12.28515625" style="174" customWidth="1"/>
    <col min="15882" max="15882" width="9.140625" style="174"/>
    <col min="15883" max="15883" width="13.28515625" style="174" bestFit="1" customWidth="1"/>
    <col min="15884" max="16128" width="9.140625" style="174"/>
    <col min="16129" max="16129" width="5.42578125" style="174" customWidth="1"/>
    <col min="16130" max="16130" width="53.42578125" style="174" customWidth="1"/>
    <col min="16131" max="16131" width="0" style="174" hidden="1" customWidth="1"/>
    <col min="16132" max="16132" width="13" style="174" customWidth="1"/>
    <col min="16133" max="16133" width="12.42578125" style="174" customWidth="1"/>
    <col min="16134" max="16135" width="12.140625" style="174" customWidth="1"/>
    <col min="16136" max="16136" width="11.85546875" style="174" customWidth="1"/>
    <col min="16137" max="16137" width="12.28515625" style="174" customWidth="1"/>
    <col min="16138" max="16138" width="9.140625" style="174"/>
    <col min="16139" max="16139" width="13.28515625" style="174" bestFit="1" customWidth="1"/>
    <col min="16140" max="16384" width="9.140625" style="174"/>
  </cols>
  <sheetData>
    <row r="1" spans="1:12" ht="15.75" customHeight="1" x14ac:dyDescent="0.25">
      <c r="G1" s="350" t="s">
        <v>334</v>
      </c>
      <c r="H1" s="350"/>
      <c r="I1" s="350"/>
      <c r="J1" s="176"/>
      <c r="K1" s="176"/>
      <c r="L1" s="176"/>
    </row>
    <row r="2" spans="1:12" s="178" customFormat="1" ht="15.75" x14ac:dyDescent="0.25">
      <c r="A2" s="177" t="s">
        <v>224</v>
      </c>
      <c r="D2" s="439"/>
      <c r="E2" s="439"/>
      <c r="F2" s="179"/>
      <c r="G2" s="179"/>
    </row>
    <row r="3" spans="1:12" s="177" customFormat="1" ht="15.75" x14ac:dyDescent="0.25">
      <c r="A3" s="177" t="s">
        <v>41</v>
      </c>
      <c r="D3" s="440"/>
      <c r="E3" s="440"/>
      <c r="F3" s="180"/>
      <c r="G3" s="180"/>
    </row>
    <row r="4" spans="1:12" s="181" customFormat="1" ht="18.75" x14ac:dyDescent="0.3">
      <c r="A4" s="351" t="s">
        <v>335</v>
      </c>
      <c r="B4" s="352"/>
      <c r="C4" s="352"/>
      <c r="D4" s="352"/>
      <c r="E4" s="352"/>
      <c r="F4" s="352"/>
      <c r="G4" s="352"/>
      <c r="H4" s="352"/>
      <c r="I4" s="352"/>
    </row>
    <row r="5" spans="1:12" s="181" customFormat="1" ht="18.75" x14ac:dyDescent="0.3">
      <c r="A5" s="353" t="s">
        <v>226</v>
      </c>
      <c r="B5" s="353"/>
      <c r="C5" s="353"/>
      <c r="D5" s="353"/>
      <c r="E5" s="353"/>
      <c r="F5" s="353"/>
      <c r="G5" s="353"/>
      <c r="H5" s="353"/>
      <c r="I5" s="353"/>
      <c r="J5" s="182"/>
    </row>
    <row r="6" spans="1:12" ht="21.75" customHeight="1" x14ac:dyDescent="0.25"/>
    <row r="7" spans="1:12" ht="26.25" customHeight="1" x14ac:dyDescent="0.25">
      <c r="A7" s="354"/>
      <c r="B7" s="354" t="s">
        <v>336</v>
      </c>
      <c r="C7" s="356" t="s">
        <v>281</v>
      </c>
      <c r="D7" s="357"/>
      <c r="E7" s="358"/>
      <c r="F7" s="359" t="s">
        <v>2</v>
      </c>
      <c r="G7" s="360"/>
      <c r="H7" s="361" t="s">
        <v>79</v>
      </c>
      <c r="I7" s="362"/>
    </row>
    <row r="8" spans="1:12" ht="35.25" customHeight="1" x14ac:dyDescent="0.25">
      <c r="A8" s="355"/>
      <c r="B8" s="355"/>
      <c r="C8" s="183" t="s">
        <v>283</v>
      </c>
      <c r="D8" s="184" t="s">
        <v>337</v>
      </c>
      <c r="E8" s="184" t="s">
        <v>338</v>
      </c>
      <c r="F8" s="185" t="s">
        <v>337</v>
      </c>
      <c r="G8" s="186" t="s">
        <v>339</v>
      </c>
      <c r="H8" s="184" t="s">
        <v>337</v>
      </c>
      <c r="I8" s="184" t="s">
        <v>338</v>
      </c>
      <c r="K8" s="187">
        <f>875666+195704</f>
        <v>1071370</v>
      </c>
    </row>
    <row r="9" spans="1:12" x14ac:dyDescent="0.25">
      <c r="A9" s="188" t="s">
        <v>11</v>
      </c>
      <c r="B9" s="188" t="s">
        <v>12</v>
      </c>
      <c r="C9" s="188">
        <v>2</v>
      </c>
      <c r="D9" s="188">
        <v>1</v>
      </c>
      <c r="E9" s="188">
        <v>2</v>
      </c>
      <c r="F9" s="189">
        <v>3</v>
      </c>
      <c r="G9" s="189">
        <v>4</v>
      </c>
      <c r="H9" s="188" t="s">
        <v>340</v>
      </c>
      <c r="I9" s="188" t="s">
        <v>341</v>
      </c>
      <c r="K9" s="190">
        <f>G10-K8</f>
        <v>866516930620</v>
      </c>
    </row>
    <row r="10" spans="1:12" s="197" customFormat="1" x14ac:dyDescent="0.25">
      <c r="A10" s="191" t="s">
        <v>80</v>
      </c>
      <c r="B10" s="192" t="s">
        <v>77</v>
      </c>
      <c r="C10" s="193">
        <f>C11+C86+C93+C100+C101</f>
        <v>328430</v>
      </c>
      <c r="D10" s="434">
        <f>D11+D86+D93+D100+D101</f>
        <v>605568000000</v>
      </c>
      <c r="E10" s="434">
        <f>E11+E86+E93+E100+E101</f>
        <v>508057000000</v>
      </c>
      <c r="F10" s="194">
        <f>F11+F86+F93+F100+F101</f>
        <v>1057086863712</v>
      </c>
      <c r="G10" s="194">
        <f>G11+G86+G93+G100+G101</f>
        <v>866518001990</v>
      </c>
      <c r="H10" s="195">
        <f>F10/D10*100</f>
        <v>174.56121586873812</v>
      </c>
      <c r="I10" s="195">
        <f>G10/E10*100</f>
        <v>170.55527273317759</v>
      </c>
      <c r="J10" s="196" t="s">
        <v>82</v>
      </c>
    </row>
    <row r="11" spans="1:12" s="197" customFormat="1" x14ac:dyDescent="0.25">
      <c r="A11" s="198" t="s">
        <v>11</v>
      </c>
      <c r="B11" s="199" t="s">
        <v>342</v>
      </c>
      <c r="C11" s="193">
        <f>C12+C17+C22+C29+C34+C35+C36+C37+C38+C39+C42+C45+C46+C47+C50+C51+C52+C53+C54+C55+C56+C57+C68+C78+C79+C83</f>
        <v>219862</v>
      </c>
      <c r="D11" s="434">
        <f>D12+D17+D22+D29+D34+D35+D36+D37+D38+D39+D42+D45+D46+D47+D50+D51+D52+D53+D54+D55+D56+D57+D68+D78+D79+D83</f>
        <v>401722000000</v>
      </c>
      <c r="E11" s="434">
        <f>E12+E17+E22+E29+E34+E35+E36+E37+E38+E39+E42+E45+E46+E47+E50+E51+E52+E53+E54+E55+E56+E57+E68+E78+E79+E83</f>
        <v>347842000000</v>
      </c>
      <c r="F11" s="194">
        <f>F12+F17+F22+F29+F34+F35+F36+F37+F38+F39+F42+F45+F46+F47+F50+F51+F52+F53+F54+F55+F56+F57+F68+F78+F79+F83</f>
        <v>403254279370</v>
      </c>
      <c r="G11" s="194">
        <f>G12+G17+G22+G29+G34+G35+G36+G37+G38+G39+G42+G45+G46+G47+G50+G51+G52+G53+G54+G55+G56+G57+G68+G78+G79+G83</f>
        <v>354241956346</v>
      </c>
      <c r="H11" s="195">
        <f>F11/D11*100</f>
        <v>100.38142779583892</v>
      </c>
      <c r="I11" s="195">
        <f>G11/E11*100</f>
        <v>101.83990327390022</v>
      </c>
      <c r="J11" s="196"/>
    </row>
    <row r="12" spans="1:12" ht="25.5" x14ac:dyDescent="0.25">
      <c r="A12" s="200" t="s">
        <v>59</v>
      </c>
      <c r="B12" s="201" t="s">
        <v>343</v>
      </c>
      <c r="C12" s="202">
        <f>SUM(C13:C16)</f>
        <v>0</v>
      </c>
      <c r="D12" s="438">
        <f>SUM(D13:D16)</f>
        <v>0</v>
      </c>
      <c r="E12" s="438"/>
      <c r="F12" s="203">
        <f>SUM(F13:F16)</f>
        <v>7005871124</v>
      </c>
      <c r="G12" s="203">
        <f>SUM(G13:G16)</f>
        <v>7005871124</v>
      </c>
      <c r="H12" s="195"/>
      <c r="I12" s="195"/>
      <c r="J12" s="204"/>
      <c r="K12" s="204"/>
    </row>
    <row r="13" spans="1:12" x14ac:dyDescent="0.25">
      <c r="A13" s="205"/>
      <c r="B13" s="206" t="s">
        <v>344</v>
      </c>
      <c r="C13" s="207"/>
      <c r="D13" s="435"/>
      <c r="E13" s="435"/>
      <c r="F13" s="209">
        <f>SUM(G13:G13)</f>
        <v>697418338</v>
      </c>
      <c r="G13" s="209">
        <v>697418338</v>
      </c>
      <c r="H13" s="195"/>
      <c r="I13" s="195"/>
      <c r="J13" s="204"/>
      <c r="K13" s="204"/>
    </row>
    <row r="14" spans="1:12" x14ac:dyDescent="0.25">
      <c r="A14" s="205"/>
      <c r="B14" s="206" t="s">
        <v>345</v>
      </c>
      <c r="C14" s="207"/>
      <c r="D14" s="435"/>
      <c r="E14" s="435"/>
      <c r="F14" s="209">
        <f>SUM(G14:G14)</f>
        <v>6308452786</v>
      </c>
      <c r="G14" s="209">
        <v>6308452786</v>
      </c>
      <c r="H14" s="195"/>
      <c r="I14" s="195"/>
    </row>
    <row r="15" spans="1:12" x14ac:dyDescent="0.25">
      <c r="A15" s="205"/>
      <c r="B15" s="206" t="s">
        <v>346</v>
      </c>
      <c r="C15" s="207"/>
      <c r="D15" s="435"/>
      <c r="E15" s="435"/>
      <c r="F15" s="209">
        <f>SUM(G15:G15)</f>
        <v>0</v>
      </c>
      <c r="G15" s="209"/>
      <c r="H15" s="195"/>
      <c r="I15" s="195"/>
    </row>
    <row r="16" spans="1:12" x14ac:dyDescent="0.25">
      <c r="A16" s="205"/>
      <c r="B16" s="206" t="s">
        <v>347</v>
      </c>
      <c r="C16" s="207"/>
      <c r="D16" s="435"/>
      <c r="E16" s="435"/>
      <c r="F16" s="209">
        <f>SUM(G16:G16)</f>
        <v>0</v>
      </c>
      <c r="G16" s="209"/>
      <c r="H16" s="195"/>
      <c r="I16" s="195"/>
      <c r="K16" s="174">
        <v>48280</v>
      </c>
    </row>
    <row r="17" spans="1:11" s="197" customFormat="1" x14ac:dyDescent="0.25">
      <c r="A17" s="198">
        <v>2</v>
      </c>
      <c r="B17" s="199" t="s">
        <v>348</v>
      </c>
      <c r="C17" s="193">
        <f>SUM(C18:C21)</f>
        <v>39362</v>
      </c>
      <c r="D17" s="434">
        <f>SUM(D18:D21)</f>
        <v>105262000000</v>
      </c>
      <c r="E17" s="434">
        <f>SUM(E18:E21)</f>
        <v>105262000000</v>
      </c>
      <c r="F17" s="194">
        <f>SUM(F18:F21)</f>
        <v>595936750</v>
      </c>
      <c r="G17" s="194">
        <f>SUM(G18:G21)</f>
        <v>572393090</v>
      </c>
      <c r="H17" s="195">
        <f>F17/D17*100</f>
        <v>0.56614614010754116</v>
      </c>
      <c r="I17" s="195">
        <f>G17/E17*100</f>
        <v>0.54377941707358779</v>
      </c>
      <c r="K17" s="197">
        <v>47969</v>
      </c>
    </row>
    <row r="18" spans="1:11" x14ac:dyDescent="0.25">
      <c r="A18" s="205"/>
      <c r="B18" s="206" t="s">
        <v>349</v>
      </c>
      <c r="C18" s="207">
        <v>39362</v>
      </c>
      <c r="D18" s="435">
        <v>105262000000</v>
      </c>
      <c r="E18" s="435">
        <f>D18</f>
        <v>105262000000</v>
      </c>
      <c r="F18" s="209">
        <f>G18+12690780</f>
        <v>363195993</v>
      </c>
      <c r="G18" s="209">
        <v>350505213</v>
      </c>
      <c r="H18" s="210">
        <f>F18/D18*100</f>
        <v>0.34503998878987668</v>
      </c>
      <c r="I18" s="210">
        <f>G18/E18*100</f>
        <v>0.33298361516976688</v>
      </c>
      <c r="K18" s="174">
        <f>K16-K17</f>
        <v>311</v>
      </c>
    </row>
    <row r="19" spans="1:11" x14ac:dyDescent="0.25">
      <c r="A19" s="205"/>
      <c r="B19" s="206" t="s">
        <v>345</v>
      </c>
      <c r="C19" s="207"/>
      <c r="D19" s="433"/>
      <c r="E19" s="433"/>
      <c r="F19" s="209">
        <f>G19+10852880</f>
        <v>232740757</v>
      </c>
      <c r="G19" s="209">
        <v>221887877</v>
      </c>
      <c r="H19" s="210"/>
      <c r="I19" s="195"/>
    </row>
    <row r="20" spans="1:11" x14ac:dyDescent="0.25">
      <c r="A20" s="205"/>
      <c r="B20" s="206" t="s">
        <v>350</v>
      </c>
      <c r="C20" s="207"/>
      <c r="D20" s="433"/>
      <c r="E20" s="433"/>
      <c r="F20" s="209">
        <f t="shared" ref="F19:F28" si="0">SUM(G20:G20)</f>
        <v>0</v>
      </c>
      <c r="G20" s="209"/>
      <c r="H20" s="195"/>
      <c r="I20" s="195"/>
    </row>
    <row r="21" spans="1:11" x14ac:dyDescent="0.25">
      <c r="A21" s="205"/>
      <c r="B21" s="206" t="s">
        <v>347</v>
      </c>
      <c r="C21" s="207"/>
      <c r="D21" s="433"/>
      <c r="E21" s="433"/>
      <c r="F21" s="209">
        <f t="shared" si="0"/>
        <v>0</v>
      </c>
      <c r="G21" s="209"/>
      <c r="H21" s="195"/>
      <c r="I21" s="195"/>
    </row>
    <row r="22" spans="1:11" s="197" customFormat="1" x14ac:dyDescent="0.25">
      <c r="A22" s="198">
        <v>3</v>
      </c>
      <c r="B22" s="199" t="s">
        <v>351</v>
      </c>
      <c r="C22" s="193">
        <f>SUM(C23:C28)</f>
        <v>0</v>
      </c>
      <c r="D22" s="432">
        <f>SUM(D23:D28)</f>
        <v>0</v>
      </c>
      <c r="E22" s="432"/>
      <c r="F22" s="194">
        <f t="shared" si="0"/>
        <v>35808590769</v>
      </c>
      <c r="G22" s="194">
        <f>SUM(G23:G28)</f>
        <v>35808590769</v>
      </c>
      <c r="H22" s="195"/>
      <c r="I22" s="195"/>
    </row>
    <row r="23" spans="1:11" x14ac:dyDescent="0.25">
      <c r="A23" s="205"/>
      <c r="B23" s="206" t="s">
        <v>349</v>
      </c>
      <c r="C23" s="207"/>
      <c r="D23" s="433"/>
      <c r="E23" s="433"/>
      <c r="F23" s="209">
        <f t="shared" si="0"/>
        <v>24969700718</v>
      </c>
      <c r="G23" s="209">
        <v>24969700718</v>
      </c>
      <c r="H23" s="195"/>
      <c r="I23" s="195"/>
    </row>
    <row r="24" spans="1:11" x14ac:dyDescent="0.25">
      <c r="A24" s="211"/>
      <c r="B24" s="206" t="s">
        <v>345</v>
      </c>
      <c r="C24" s="207"/>
      <c r="D24" s="433"/>
      <c r="E24" s="433"/>
      <c r="F24" s="209">
        <f t="shared" si="0"/>
        <v>10838890051</v>
      </c>
      <c r="G24" s="209">
        <v>10838890051</v>
      </c>
      <c r="H24" s="195"/>
      <c r="I24" s="195"/>
    </row>
    <row r="25" spans="1:11" x14ac:dyDescent="0.25">
      <c r="A25" s="211"/>
      <c r="B25" s="206" t="s">
        <v>352</v>
      </c>
      <c r="C25" s="207"/>
      <c r="D25" s="433"/>
      <c r="E25" s="433"/>
      <c r="F25" s="209">
        <f t="shared" si="0"/>
        <v>0</v>
      </c>
      <c r="G25" s="209"/>
      <c r="H25" s="195"/>
      <c r="I25" s="195"/>
    </row>
    <row r="26" spans="1:11" x14ac:dyDescent="0.25">
      <c r="A26" s="205"/>
      <c r="B26" s="206" t="s">
        <v>350</v>
      </c>
      <c r="C26" s="207"/>
      <c r="D26" s="433"/>
      <c r="E26" s="433"/>
      <c r="F26" s="209">
        <f t="shared" si="0"/>
        <v>0</v>
      </c>
      <c r="G26" s="209"/>
      <c r="H26" s="195"/>
      <c r="I26" s="195"/>
    </row>
    <row r="27" spans="1:11" x14ac:dyDescent="0.25">
      <c r="A27" s="205"/>
      <c r="B27" s="206" t="s">
        <v>347</v>
      </c>
      <c r="C27" s="207"/>
      <c r="D27" s="433"/>
      <c r="E27" s="433"/>
      <c r="F27" s="209">
        <f t="shared" si="0"/>
        <v>0</v>
      </c>
      <c r="G27" s="209"/>
      <c r="H27" s="195"/>
      <c r="I27" s="195"/>
    </row>
    <row r="28" spans="1:11" x14ac:dyDescent="0.25">
      <c r="A28" s="205"/>
      <c r="B28" s="206" t="s">
        <v>353</v>
      </c>
      <c r="C28" s="207"/>
      <c r="D28" s="433"/>
      <c r="E28" s="433"/>
      <c r="F28" s="209">
        <f t="shared" si="0"/>
        <v>0</v>
      </c>
      <c r="G28" s="209"/>
      <c r="H28" s="195"/>
      <c r="I28" s="195"/>
    </row>
    <row r="29" spans="1:11" s="197" customFormat="1" x14ac:dyDescent="0.25">
      <c r="A29" s="198">
        <v>4</v>
      </c>
      <c r="B29" s="199" t="s">
        <v>354</v>
      </c>
      <c r="C29" s="193">
        <f>SUM(C30:C33)</f>
        <v>121500</v>
      </c>
      <c r="D29" s="434">
        <f>SUM(D30:D33)</f>
        <v>168500000000</v>
      </c>
      <c r="E29" s="434">
        <f>SUM(E30:E33)</f>
        <v>139580000000</v>
      </c>
      <c r="F29" s="194">
        <f>SUM(F30:F33)</f>
        <v>233105291946</v>
      </c>
      <c r="G29" s="194">
        <f>SUM(G30:G33)</f>
        <v>205167931386</v>
      </c>
      <c r="H29" s="195">
        <f t="shared" ref="H29:I31" si="1">F29/D29*100</f>
        <v>138.34141955252227</v>
      </c>
      <c r="I29" s="195">
        <f t="shared" si="1"/>
        <v>146.98949089124517</v>
      </c>
    </row>
    <row r="30" spans="1:11" x14ac:dyDescent="0.25">
      <c r="A30" s="205"/>
      <c r="B30" s="206" t="s">
        <v>349</v>
      </c>
      <c r="C30" s="207">
        <v>110595</v>
      </c>
      <c r="D30" s="435">
        <v>151990000000</v>
      </c>
      <c r="E30" s="435">
        <v>124600000000</v>
      </c>
      <c r="F30" s="209">
        <f>G30+25347955804</f>
        <v>200249262314</v>
      </c>
      <c r="G30" s="209">
        <v>174901306510</v>
      </c>
      <c r="H30" s="210">
        <f t="shared" si="1"/>
        <v>131.75160360155274</v>
      </c>
      <c r="I30" s="210">
        <f t="shared" si="1"/>
        <v>140.37022994382022</v>
      </c>
    </row>
    <row r="31" spans="1:11" x14ac:dyDescent="0.25">
      <c r="A31" s="205"/>
      <c r="B31" s="206" t="s">
        <v>345</v>
      </c>
      <c r="C31" s="207">
        <v>7000</v>
      </c>
      <c r="D31" s="435">
        <v>9200000000</v>
      </c>
      <c r="E31" s="435">
        <v>7750000000</v>
      </c>
      <c r="F31" s="209">
        <f>G31+2468795184</f>
        <v>22959799024</v>
      </c>
      <c r="G31" s="209">
        <v>20491003840</v>
      </c>
      <c r="H31" s="210">
        <f t="shared" si="1"/>
        <v>249.56303286956523</v>
      </c>
      <c r="I31" s="210">
        <f t="shared" si="1"/>
        <v>264.40004954838707</v>
      </c>
    </row>
    <row r="32" spans="1:11" x14ac:dyDescent="0.25">
      <c r="A32" s="205"/>
      <c r="B32" s="206" t="s">
        <v>350</v>
      </c>
      <c r="C32" s="207">
        <v>305</v>
      </c>
      <c r="D32" s="435">
        <v>110000000</v>
      </c>
      <c r="E32" s="435">
        <v>30000000</v>
      </c>
      <c r="F32" s="209">
        <f>105019012</f>
        <v>105019012</v>
      </c>
      <c r="G32" s="209"/>
      <c r="H32" s="210">
        <f>F32/D32*100</f>
        <v>95.471829090909083</v>
      </c>
      <c r="I32" s="195"/>
    </row>
    <row r="33" spans="1:11" x14ac:dyDescent="0.25">
      <c r="A33" s="205"/>
      <c r="B33" s="206" t="s">
        <v>347</v>
      </c>
      <c r="C33" s="207">
        <v>3600</v>
      </c>
      <c r="D33" s="435">
        <v>7200000000</v>
      </c>
      <c r="E33" s="435">
        <f t="shared" ref="E31:E33" si="2">D33</f>
        <v>7200000000</v>
      </c>
      <c r="F33" s="209">
        <f>G33+15590560</f>
        <v>9791211596</v>
      </c>
      <c r="G33" s="209">
        <v>9775621036</v>
      </c>
      <c r="H33" s="210">
        <f>F33/D33*100</f>
        <v>135.98904994444445</v>
      </c>
      <c r="I33" s="210">
        <f>G33/E33*100</f>
        <v>135.77251438888888</v>
      </c>
    </row>
    <row r="34" spans="1:11" s="197" customFormat="1" x14ac:dyDescent="0.25">
      <c r="A34" s="212">
        <v>5</v>
      </c>
      <c r="B34" s="213" t="s">
        <v>355</v>
      </c>
      <c r="C34" s="193">
        <v>14000</v>
      </c>
      <c r="D34" s="434">
        <v>21500000000</v>
      </c>
      <c r="E34" s="434">
        <v>7252000000</v>
      </c>
      <c r="F34" s="194">
        <f>G34+8792049353</f>
        <v>20746731759</v>
      </c>
      <c r="G34" s="194">
        <v>11954682406</v>
      </c>
      <c r="H34" s="195">
        <f>F34/D34*100</f>
        <v>96.496426786046513</v>
      </c>
      <c r="I34" s="195">
        <f>G34/E34*100</f>
        <v>164.84669616657476</v>
      </c>
    </row>
    <row r="35" spans="1:11" s="216" customFormat="1" x14ac:dyDescent="0.25">
      <c r="A35" s="212">
        <v>6</v>
      </c>
      <c r="B35" s="213" t="s">
        <v>356</v>
      </c>
      <c r="C35" s="214">
        <v>1485</v>
      </c>
      <c r="D35" s="436"/>
      <c r="E35" s="436"/>
      <c r="F35" s="194">
        <f t="shared" ref="F30:F41" si="3">SUM(G35:G35)</f>
        <v>0</v>
      </c>
      <c r="G35" s="194"/>
      <c r="H35" s="195"/>
      <c r="I35" s="195"/>
    </row>
    <row r="36" spans="1:11" s="216" customFormat="1" x14ac:dyDescent="0.25">
      <c r="A36" s="212">
        <v>7</v>
      </c>
      <c r="B36" s="213" t="s">
        <v>357</v>
      </c>
      <c r="C36" s="214">
        <v>650</v>
      </c>
      <c r="D36" s="436">
        <v>110000000</v>
      </c>
      <c r="E36" s="436"/>
      <c r="F36" s="194">
        <v>410296067</v>
      </c>
      <c r="G36" s="194"/>
      <c r="H36" s="195">
        <f>F36/D36*100</f>
        <v>372.99642454545454</v>
      </c>
      <c r="I36" s="195"/>
    </row>
    <row r="37" spans="1:11" s="216" customFormat="1" x14ac:dyDescent="0.25">
      <c r="A37" s="212">
        <v>8</v>
      </c>
      <c r="B37" s="213" t="s">
        <v>358</v>
      </c>
      <c r="C37" s="214">
        <v>18500</v>
      </c>
      <c r="D37" s="436">
        <v>48000000000</v>
      </c>
      <c r="E37" s="436">
        <v>39033000000</v>
      </c>
      <c r="F37" s="194">
        <f>G37+7990077153</f>
        <v>42116097012</v>
      </c>
      <c r="G37" s="194">
        <v>34126019859</v>
      </c>
      <c r="H37" s="195">
        <f>F37/D37*100</f>
        <v>87.741868775</v>
      </c>
      <c r="I37" s="195">
        <f>G37/E37*100</f>
        <v>87.428636945661367</v>
      </c>
    </row>
    <row r="38" spans="1:11" s="216" customFormat="1" x14ac:dyDescent="0.25">
      <c r="A38" s="212">
        <v>9</v>
      </c>
      <c r="B38" s="213" t="s">
        <v>359</v>
      </c>
      <c r="C38" s="214"/>
      <c r="D38" s="436"/>
      <c r="E38" s="436"/>
      <c r="F38" s="194">
        <f t="shared" si="3"/>
        <v>0</v>
      </c>
      <c r="G38" s="194"/>
      <c r="H38" s="195"/>
      <c r="I38" s="195"/>
    </row>
    <row r="39" spans="1:11" s="216" customFormat="1" x14ac:dyDescent="0.25">
      <c r="A39" s="212">
        <v>10</v>
      </c>
      <c r="B39" s="213" t="s">
        <v>360</v>
      </c>
      <c r="C39" s="214">
        <f>SUM(C40:C41)</f>
        <v>3165</v>
      </c>
      <c r="D39" s="436">
        <f>D41</f>
        <v>3600000000</v>
      </c>
      <c r="E39" s="436">
        <f>E41</f>
        <v>2415000000</v>
      </c>
      <c r="F39" s="194">
        <f>F41</f>
        <v>3543842280</v>
      </c>
      <c r="G39" s="194">
        <f>SUM(G40:G41)</f>
        <v>2198766280</v>
      </c>
      <c r="H39" s="195">
        <f>F39/D39*100</f>
        <v>98.440063333333342</v>
      </c>
      <c r="I39" s="195">
        <f>G39/E39*100</f>
        <v>91.04622277432712</v>
      </c>
    </row>
    <row r="40" spans="1:11" x14ac:dyDescent="0.25">
      <c r="A40" s="205"/>
      <c r="B40" s="206" t="s">
        <v>361</v>
      </c>
      <c r="C40" s="207"/>
      <c r="D40" s="435"/>
      <c r="E40" s="435"/>
      <c r="F40" s="209">
        <f t="shared" si="3"/>
        <v>0</v>
      </c>
      <c r="G40" s="209"/>
      <c r="H40" s="195"/>
      <c r="I40" s="195"/>
    </row>
    <row r="41" spans="1:11" x14ac:dyDescent="0.25">
      <c r="A41" s="205"/>
      <c r="B41" s="206" t="s">
        <v>362</v>
      </c>
      <c r="C41" s="207">
        <v>3165</v>
      </c>
      <c r="D41" s="435">
        <v>3600000000</v>
      </c>
      <c r="E41" s="435">
        <v>2415000000</v>
      </c>
      <c r="F41" s="209">
        <f>G41+1345076000</f>
        <v>3543842280</v>
      </c>
      <c r="G41" s="209">
        <v>2198766280</v>
      </c>
      <c r="H41" s="210"/>
      <c r="I41" s="217"/>
    </row>
    <row r="42" spans="1:11" s="216" customFormat="1" x14ac:dyDescent="0.25">
      <c r="A42" s="212">
        <v>11</v>
      </c>
      <c r="B42" s="213" t="s">
        <v>363</v>
      </c>
      <c r="C42" s="214">
        <f>SUM(C43:C44)</f>
        <v>7000</v>
      </c>
      <c r="D42" s="436">
        <f>D44</f>
        <v>37500000000</v>
      </c>
      <c r="E42" s="436">
        <f>E44</f>
        <v>37500000000</v>
      </c>
      <c r="F42" s="215">
        <f>F44</f>
        <v>46828155033</v>
      </c>
      <c r="G42" s="215">
        <f>G44</f>
        <v>46828155033</v>
      </c>
      <c r="H42" s="195">
        <f>F42/D42*100</f>
        <v>124.87508008799999</v>
      </c>
      <c r="I42" s="195">
        <f>G42/E42*100</f>
        <v>124.87508008799999</v>
      </c>
    </row>
    <row r="43" spans="1:11" x14ac:dyDescent="0.25">
      <c r="A43" s="205" t="s">
        <v>80</v>
      </c>
      <c r="B43" s="218" t="s">
        <v>364</v>
      </c>
      <c r="C43" s="207"/>
      <c r="D43" s="435"/>
      <c r="E43" s="435"/>
      <c r="F43" s="209">
        <f t="shared" ref="F43:F51" si="4">SUM(G43:G43)</f>
        <v>0</v>
      </c>
      <c r="G43" s="209"/>
      <c r="H43" s="195"/>
      <c r="I43" s="195"/>
    </row>
    <row r="44" spans="1:11" x14ac:dyDescent="0.25">
      <c r="A44" s="205"/>
      <c r="B44" s="206" t="s">
        <v>365</v>
      </c>
      <c r="C44" s="207">
        <v>7000</v>
      </c>
      <c r="D44" s="435">
        <v>37500000000</v>
      </c>
      <c r="E44" s="435">
        <f>D44</f>
        <v>37500000000</v>
      </c>
      <c r="F44" s="209">
        <f t="shared" si="4"/>
        <v>46828155033</v>
      </c>
      <c r="G44" s="209">
        <v>46828155033</v>
      </c>
      <c r="H44" s="210"/>
      <c r="I44" s="217"/>
      <c r="K44" s="204"/>
    </row>
    <row r="45" spans="1:11" x14ac:dyDescent="0.25">
      <c r="A45" s="198">
        <v>12</v>
      </c>
      <c r="B45" s="199" t="s">
        <v>366</v>
      </c>
      <c r="C45" s="193">
        <v>1000</v>
      </c>
      <c r="D45" s="434">
        <v>2800000000</v>
      </c>
      <c r="E45" s="434">
        <f>D45</f>
        <v>2800000000</v>
      </c>
      <c r="F45" s="194">
        <f>G45</f>
        <v>5834515803</v>
      </c>
      <c r="G45" s="194">
        <v>5834515803</v>
      </c>
      <c r="H45" s="195">
        <f>F45/D45*100</f>
        <v>208.37556439285714</v>
      </c>
      <c r="I45" s="195">
        <f>G45/E45*100</f>
        <v>208.37556439285714</v>
      </c>
    </row>
    <row r="46" spans="1:11" s="197" customFormat="1" x14ac:dyDescent="0.25">
      <c r="A46" s="198">
        <v>13</v>
      </c>
      <c r="B46" s="199" t="s">
        <v>367</v>
      </c>
      <c r="C46" s="193"/>
      <c r="D46" s="434"/>
      <c r="E46" s="434"/>
      <c r="F46" s="194">
        <f t="shared" si="4"/>
        <v>0</v>
      </c>
      <c r="G46" s="194"/>
      <c r="H46" s="195"/>
      <c r="I46" s="195"/>
    </row>
    <row r="47" spans="1:11" s="197" customFormat="1" x14ac:dyDescent="0.25">
      <c r="A47" s="198">
        <v>14</v>
      </c>
      <c r="B47" s="199" t="s">
        <v>368</v>
      </c>
      <c r="C47" s="193">
        <f>SUM(C48:C49)</f>
        <v>0</v>
      </c>
      <c r="D47" s="434">
        <f>SUM(D48:D49)</f>
        <v>0</v>
      </c>
      <c r="E47" s="434"/>
      <c r="F47" s="194">
        <f>SUM(F48:F49)</f>
        <v>842644102</v>
      </c>
      <c r="G47" s="194">
        <f>SUM(G48:G49)</f>
        <v>748969316</v>
      </c>
      <c r="H47" s="195"/>
      <c r="I47" s="195"/>
    </row>
    <row r="48" spans="1:11" x14ac:dyDescent="0.25">
      <c r="A48" s="205" t="s">
        <v>80</v>
      </c>
      <c r="B48" s="218" t="s">
        <v>369</v>
      </c>
      <c r="C48" s="207"/>
      <c r="D48" s="435"/>
      <c r="E48" s="435"/>
      <c r="F48" s="209">
        <f t="shared" si="4"/>
        <v>0</v>
      </c>
      <c r="G48" s="209"/>
      <c r="H48" s="195"/>
      <c r="I48" s="195"/>
    </row>
    <row r="49" spans="1:9" x14ac:dyDescent="0.25">
      <c r="A49" s="205"/>
      <c r="B49" s="206" t="s">
        <v>370</v>
      </c>
      <c r="C49" s="207"/>
      <c r="D49" s="435"/>
      <c r="E49" s="435"/>
      <c r="F49" s="209">
        <f>G49+93674786</f>
        <v>842644102</v>
      </c>
      <c r="G49" s="209">
        <f>748969316</f>
        <v>748969316</v>
      </c>
      <c r="H49" s="195"/>
      <c r="I49" s="195"/>
    </row>
    <row r="50" spans="1:9" s="197" customFormat="1" x14ac:dyDescent="0.25">
      <c r="A50" s="198">
        <v>15</v>
      </c>
      <c r="B50" s="199" t="s">
        <v>371</v>
      </c>
      <c r="C50" s="193"/>
      <c r="D50" s="434"/>
      <c r="E50" s="434"/>
      <c r="F50" s="209">
        <f t="shared" si="4"/>
        <v>0</v>
      </c>
      <c r="G50" s="194"/>
      <c r="H50" s="195"/>
      <c r="I50" s="195"/>
    </row>
    <row r="51" spans="1:9" s="197" customFormat="1" x14ac:dyDescent="0.25">
      <c r="A51" s="198">
        <v>16</v>
      </c>
      <c r="B51" s="199" t="s">
        <v>372</v>
      </c>
      <c r="C51" s="193"/>
      <c r="D51" s="434"/>
      <c r="E51" s="434"/>
      <c r="F51" s="209">
        <f t="shared" si="4"/>
        <v>0</v>
      </c>
      <c r="G51" s="194"/>
      <c r="H51" s="195"/>
      <c r="I51" s="195"/>
    </row>
    <row r="52" spans="1:9" s="197" customFormat="1" x14ac:dyDescent="0.25">
      <c r="A52" s="198">
        <v>17</v>
      </c>
      <c r="B52" s="199" t="s">
        <v>373</v>
      </c>
      <c r="C52" s="193">
        <f>2700+10500</f>
        <v>13200</v>
      </c>
      <c r="D52" s="434">
        <v>14000000000</v>
      </c>
      <c r="E52" s="434">
        <v>14000000000</v>
      </c>
      <c r="F52" s="194">
        <f>G52+1644710121-93674786</f>
        <v>5547096615</v>
      </c>
      <c r="G52" s="194">
        <v>3996061280</v>
      </c>
      <c r="H52" s="195">
        <f>F52/D52*100</f>
        <v>39.622118678571425</v>
      </c>
      <c r="I52" s="195">
        <f>G52/E52*100</f>
        <v>28.543294857142858</v>
      </c>
    </row>
    <row r="53" spans="1:9" s="197" customFormat="1" x14ac:dyDescent="0.25">
      <c r="A53" s="198">
        <v>18</v>
      </c>
      <c r="B53" s="199" t="s">
        <v>374</v>
      </c>
      <c r="C53" s="193"/>
      <c r="D53" s="434"/>
      <c r="E53" s="434"/>
      <c r="F53" s="194">
        <f t="shared" ref="F53:F67" si="5">SUM(G53:G53)</f>
        <v>0</v>
      </c>
      <c r="G53" s="194"/>
      <c r="H53" s="195"/>
      <c r="I53" s="195"/>
    </row>
    <row r="54" spans="1:9" x14ac:dyDescent="0.25">
      <c r="A54" s="198">
        <v>19</v>
      </c>
      <c r="B54" s="199" t="s">
        <v>375</v>
      </c>
      <c r="C54" s="193"/>
      <c r="D54" s="434">
        <v>450000000</v>
      </c>
      <c r="E54" s="434"/>
      <c r="F54" s="194">
        <v>857646910</v>
      </c>
      <c r="G54" s="194"/>
      <c r="H54" s="195"/>
      <c r="I54" s="195"/>
    </row>
    <row r="55" spans="1:9" x14ac:dyDescent="0.25">
      <c r="A55" s="198">
        <v>20</v>
      </c>
      <c r="B55" s="199" t="s">
        <v>376</v>
      </c>
      <c r="C55" s="193"/>
      <c r="D55" s="434"/>
      <c r="E55" s="434"/>
      <c r="F55" s="194">
        <f t="shared" si="5"/>
        <v>0</v>
      </c>
      <c r="G55" s="194"/>
      <c r="H55" s="195"/>
      <c r="I55" s="195"/>
    </row>
    <row r="56" spans="1:9" x14ac:dyDescent="0.25">
      <c r="A56" s="198">
        <v>21</v>
      </c>
      <c r="B56" s="199" t="s">
        <v>377</v>
      </c>
      <c r="C56" s="193"/>
      <c r="D56" s="434"/>
      <c r="E56" s="434"/>
      <c r="F56" s="194">
        <f t="shared" si="5"/>
        <v>0</v>
      </c>
      <c r="G56" s="194"/>
      <c r="H56" s="195"/>
      <c r="I56" s="195"/>
    </row>
    <row r="57" spans="1:9" x14ac:dyDescent="0.25">
      <c r="A57" s="198" t="s">
        <v>42</v>
      </c>
      <c r="B57" s="199" t="s">
        <v>378</v>
      </c>
      <c r="C57" s="207">
        <f>C58+C65+C66+C67</f>
        <v>0</v>
      </c>
      <c r="D57" s="435">
        <f>D58+D65+D66+D67</f>
        <v>0</v>
      </c>
      <c r="E57" s="435"/>
      <c r="F57" s="209">
        <f t="shared" si="5"/>
        <v>0</v>
      </c>
      <c r="G57" s="209">
        <f>G58+G65+G66+G67</f>
        <v>0</v>
      </c>
      <c r="H57" s="195"/>
      <c r="I57" s="195"/>
    </row>
    <row r="58" spans="1:9" x14ac:dyDescent="0.25">
      <c r="A58" s="198">
        <v>1</v>
      </c>
      <c r="B58" s="199" t="s">
        <v>379</v>
      </c>
      <c r="C58" s="207">
        <f>SUM(C59:C64)</f>
        <v>0</v>
      </c>
      <c r="D58" s="435">
        <f>SUM(D59:D64)</f>
        <v>0</v>
      </c>
      <c r="E58" s="435"/>
      <c r="F58" s="209">
        <f t="shared" si="5"/>
        <v>0</v>
      </c>
      <c r="G58" s="209">
        <f>SUM(G59:G64)</f>
        <v>0</v>
      </c>
      <c r="H58" s="195"/>
      <c r="I58" s="195"/>
    </row>
    <row r="59" spans="1:9" hidden="1" x14ac:dyDescent="0.25">
      <c r="A59" s="205" t="s">
        <v>290</v>
      </c>
      <c r="B59" s="218" t="s">
        <v>380</v>
      </c>
      <c r="C59" s="207"/>
      <c r="D59" s="435"/>
      <c r="E59" s="435"/>
      <c r="F59" s="209">
        <f t="shared" si="5"/>
        <v>0</v>
      </c>
      <c r="G59" s="209"/>
      <c r="H59" s="195"/>
      <c r="I59" s="195"/>
    </row>
    <row r="60" spans="1:9" hidden="1" x14ac:dyDescent="0.25">
      <c r="A60" s="205" t="s">
        <v>291</v>
      </c>
      <c r="B60" s="218" t="s">
        <v>381</v>
      </c>
      <c r="C60" s="207"/>
      <c r="D60" s="435"/>
      <c r="E60" s="435"/>
      <c r="F60" s="209">
        <f t="shared" si="5"/>
        <v>0</v>
      </c>
      <c r="G60" s="209"/>
      <c r="H60" s="195"/>
      <c r="I60" s="195"/>
    </row>
    <row r="61" spans="1:9" hidden="1" x14ac:dyDescent="0.25">
      <c r="A61" s="205" t="s">
        <v>292</v>
      </c>
      <c r="B61" s="218" t="s">
        <v>382</v>
      </c>
      <c r="C61" s="207"/>
      <c r="D61" s="435"/>
      <c r="E61" s="435"/>
      <c r="F61" s="209">
        <f t="shared" si="5"/>
        <v>0</v>
      </c>
      <c r="G61" s="209"/>
      <c r="H61" s="195"/>
      <c r="I61" s="195"/>
    </row>
    <row r="62" spans="1:9" hidden="1" x14ac:dyDescent="0.25">
      <c r="A62" s="205" t="s">
        <v>294</v>
      </c>
      <c r="B62" s="218" t="s">
        <v>383</v>
      </c>
      <c r="C62" s="207"/>
      <c r="D62" s="435"/>
      <c r="E62" s="435"/>
      <c r="F62" s="209">
        <f t="shared" si="5"/>
        <v>0</v>
      </c>
      <c r="G62" s="209"/>
      <c r="H62" s="195"/>
      <c r="I62" s="195"/>
    </row>
    <row r="63" spans="1:9" hidden="1" x14ac:dyDescent="0.25">
      <c r="A63" s="205" t="s">
        <v>296</v>
      </c>
      <c r="B63" s="218" t="s">
        <v>384</v>
      </c>
      <c r="C63" s="207"/>
      <c r="D63" s="435"/>
      <c r="E63" s="435"/>
      <c r="F63" s="209">
        <f t="shared" si="5"/>
        <v>0</v>
      </c>
      <c r="G63" s="209"/>
      <c r="H63" s="195"/>
      <c r="I63" s="195"/>
    </row>
    <row r="64" spans="1:9" hidden="1" x14ac:dyDescent="0.25">
      <c r="A64" s="205" t="s">
        <v>298</v>
      </c>
      <c r="B64" s="218" t="s">
        <v>385</v>
      </c>
      <c r="C64" s="207"/>
      <c r="D64" s="435"/>
      <c r="E64" s="435"/>
      <c r="F64" s="209">
        <f t="shared" si="5"/>
        <v>0</v>
      </c>
      <c r="G64" s="209"/>
      <c r="H64" s="195"/>
      <c r="I64" s="195"/>
    </row>
    <row r="65" spans="1:9" s="197" customFormat="1" x14ac:dyDescent="0.25">
      <c r="A65" s="198">
        <v>2</v>
      </c>
      <c r="B65" s="199" t="s">
        <v>386</v>
      </c>
      <c r="C65" s="193"/>
      <c r="D65" s="434"/>
      <c r="E65" s="434"/>
      <c r="F65" s="209">
        <f t="shared" si="5"/>
        <v>0</v>
      </c>
      <c r="G65" s="194"/>
      <c r="H65" s="195"/>
      <c r="I65" s="195"/>
    </row>
    <row r="66" spans="1:9" s="197" customFormat="1" x14ac:dyDescent="0.25">
      <c r="A66" s="198">
        <v>3</v>
      </c>
      <c r="B66" s="199" t="s">
        <v>387</v>
      </c>
      <c r="C66" s="193"/>
      <c r="D66" s="434"/>
      <c r="E66" s="434"/>
      <c r="F66" s="209">
        <f t="shared" si="5"/>
        <v>0</v>
      </c>
      <c r="G66" s="194"/>
      <c r="H66" s="195"/>
      <c r="I66" s="195"/>
    </row>
    <row r="67" spans="1:9" s="197" customFormat="1" x14ac:dyDescent="0.25">
      <c r="A67" s="198">
        <v>4</v>
      </c>
      <c r="B67" s="199" t="s">
        <v>388</v>
      </c>
      <c r="C67" s="193"/>
      <c r="D67" s="434"/>
      <c r="E67" s="434"/>
      <c r="F67" s="209">
        <f t="shared" si="5"/>
        <v>0</v>
      </c>
      <c r="G67" s="194"/>
      <c r="H67" s="195"/>
      <c r="I67" s="195"/>
    </row>
    <row r="68" spans="1:9" s="197" customFormat="1" x14ac:dyDescent="0.25">
      <c r="A68" s="198" t="s">
        <v>36</v>
      </c>
      <c r="B68" s="199" t="s">
        <v>389</v>
      </c>
      <c r="C68" s="193">
        <f>SUM(C69:C77)</f>
        <v>0</v>
      </c>
      <c r="D68" s="434">
        <f>SUM(D69:D77)</f>
        <v>0</v>
      </c>
      <c r="E68" s="434"/>
      <c r="F68" s="194">
        <f>SUM(F69:F77)</f>
        <v>0</v>
      </c>
      <c r="G68" s="194">
        <f>SUM(G69:G77)</f>
        <v>0</v>
      </c>
      <c r="H68" s="195"/>
      <c r="I68" s="195"/>
    </row>
    <row r="69" spans="1:9" hidden="1" x14ac:dyDescent="0.25">
      <c r="A69" s="205" t="s">
        <v>59</v>
      </c>
      <c r="B69" s="218" t="s">
        <v>390</v>
      </c>
      <c r="C69" s="207"/>
      <c r="D69" s="435"/>
      <c r="E69" s="435"/>
      <c r="F69" s="209">
        <f t="shared" ref="F69:F78" si="6">SUM(G69:G69)</f>
        <v>0</v>
      </c>
      <c r="G69" s="209"/>
      <c r="H69" s="195"/>
      <c r="I69" s="195"/>
    </row>
    <row r="70" spans="1:9" hidden="1" x14ac:dyDescent="0.25">
      <c r="A70" s="205" t="s">
        <v>57</v>
      </c>
      <c r="B70" s="218" t="s">
        <v>391</v>
      </c>
      <c r="C70" s="207"/>
      <c r="D70" s="435"/>
      <c r="E70" s="435"/>
      <c r="F70" s="209">
        <f t="shared" si="6"/>
        <v>0</v>
      </c>
      <c r="G70" s="209"/>
      <c r="H70" s="195"/>
      <c r="I70" s="195"/>
    </row>
    <row r="71" spans="1:9" hidden="1" x14ac:dyDescent="0.25">
      <c r="A71" s="205" t="s">
        <v>65</v>
      </c>
      <c r="B71" s="218" t="s">
        <v>392</v>
      </c>
      <c r="C71" s="207"/>
      <c r="D71" s="435"/>
      <c r="E71" s="435"/>
      <c r="F71" s="209">
        <f t="shared" si="6"/>
        <v>0</v>
      </c>
      <c r="G71" s="209"/>
      <c r="H71" s="195"/>
      <c r="I71" s="195"/>
    </row>
    <row r="72" spans="1:9" hidden="1" x14ac:dyDescent="0.25">
      <c r="A72" s="205" t="s">
        <v>63</v>
      </c>
      <c r="B72" s="218" t="s">
        <v>393</v>
      </c>
      <c r="C72" s="207"/>
      <c r="D72" s="435"/>
      <c r="E72" s="435"/>
      <c r="F72" s="209">
        <f t="shared" si="6"/>
        <v>0</v>
      </c>
      <c r="G72" s="209"/>
      <c r="H72" s="195"/>
      <c r="I72" s="195"/>
    </row>
    <row r="73" spans="1:9" hidden="1" x14ac:dyDescent="0.25">
      <c r="A73" s="205" t="s">
        <v>83</v>
      </c>
      <c r="B73" s="218" t="s">
        <v>394</v>
      </c>
      <c r="C73" s="207"/>
      <c r="D73" s="435"/>
      <c r="E73" s="435"/>
      <c r="F73" s="209">
        <f t="shared" si="6"/>
        <v>0</v>
      </c>
      <c r="G73" s="209"/>
      <c r="H73" s="195"/>
      <c r="I73" s="195"/>
    </row>
    <row r="74" spans="1:9" hidden="1" x14ac:dyDescent="0.25">
      <c r="A74" s="205" t="s">
        <v>195</v>
      </c>
      <c r="B74" s="218" t="s">
        <v>395</v>
      </c>
      <c r="C74" s="207"/>
      <c r="D74" s="435"/>
      <c r="E74" s="435"/>
      <c r="F74" s="209">
        <f t="shared" si="6"/>
        <v>0</v>
      </c>
      <c r="G74" s="209"/>
      <c r="H74" s="195"/>
      <c r="I74" s="195"/>
    </row>
    <row r="75" spans="1:9" hidden="1" x14ac:dyDescent="0.25">
      <c r="A75" s="205" t="s">
        <v>61</v>
      </c>
      <c r="B75" s="218" t="s">
        <v>396</v>
      </c>
      <c r="C75" s="207"/>
      <c r="D75" s="435"/>
      <c r="E75" s="435"/>
      <c r="F75" s="209">
        <f t="shared" si="6"/>
        <v>0</v>
      </c>
      <c r="G75" s="209"/>
      <c r="H75" s="195"/>
      <c r="I75" s="195"/>
    </row>
    <row r="76" spans="1:9" hidden="1" x14ac:dyDescent="0.25">
      <c r="A76" s="205" t="s">
        <v>196</v>
      </c>
      <c r="B76" s="218" t="s">
        <v>397</v>
      </c>
      <c r="C76" s="207"/>
      <c r="D76" s="435"/>
      <c r="E76" s="435"/>
      <c r="F76" s="209">
        <f t="shared" si="6"/>
        <v>0</v>
      </c>
      <c r="G76" s="209"/>
      <c r="H76" s="195"/>
      <c r="I76" s="195"/>
    </row>
    <row r="77" spans="1:9" hidden="1" x14ac:dyDescent="0.25">
      <c r="A77" s="205" t="s">
        <v>197</v>
      </c>
      <c r="B77" s="218" t="s">
        <v>385</v>
      </c>
      <c r="C77" s="207"/>
      <c r="D77" s="435"/>
      <c r="E77" s="435"/>
      <c r="F77" s="209">
        <f t="shared" si="6"/>
        <v>0</v>
      </c>
      <c r="G77" s="209"/>
      <c r="H77" s="195"/>
      <c r="I77" s="195"/>
    </row>
    <row r="78" spans="1:9" s="197" customFormat="1" x14ac:dyDescent="0.25">
      <c r="A78" s="198" t="s">
        <v>39</v>
      </c>
      <c r="B78" s="199" t="s">
        <v>398</v>
      </c>
      <c r="C78" s="193"/>
      <c r="D78" s="434"/>
      <c r="E78" s="434"/>
      <c r="F78" s="209">
        <f t="shared" si="6"/>
        <v>0</v>
      </c>
      <c r="G78" s="194"/>
      <c r="H78" s="195"/>
      <c r="I78" s="195"/>
    </row>
    <row r="79" spans="1:9" s="197" customFormat="1" x14ac:dyDescent="0.25">
      <c r="A79" s="198" t="s">
        <v>56</v>
      </c>
      <c r="B79" s="199" t="s">
        <v>399</v>
      </c>
      <c r="C79" s="193">
        <f>SUM(C80:C82)</f>
        <v>0</v>
      </c>
      <c r="D79" s="434">
        <f>SUM(D80:D82)</f>
        <v>0</v>
      </c>
      <c r="E79" s="434"/>
      <c r="F79" s="194">
        <f>SUM(F80:F82)</f>
        <v>11563200</v>
      </c>
      <c r="G79" s="194">
        <f>SUM(G80:G82)</f>
        <v>0</v>
      </c>
      <c r="H79" s="195"/>
      <c r="I79" s="195"/>
    </row>
    <row r="80" spans="1:9" s="197" customFormat="1" x14ac:dyDescent="0.25">
      <c r="A80" s="205">
        <v>1</v>
      </c>
      <c r="B80" s="218" t="s">
        <v>400</v>
      </c>
      <c r="C80" s="193"/>
      <c r="D80" s="434"/>
      <c r="E80" s="434"/>
      <c r="F80" s="209">
        <v>11563200</v>
      </c>
      <c r="G80" s="194"/>
      <c r="H80" s="195"/>
      <c r="I80" s="195"/>
    </row>
    <row r="81" spans="1:9" s="197" customFormat="1" x14ac:dyDescent="0.25">
      <c r="A81" s="205">
        <v>2</v>
      </c>
      <c r="B81" s="218" t="s">
        <v>401</v>
      </c>
      <c r="C81" s="193"/>
      <c r="D81" s="434"/>
      <c r="E81" s="434"/>
      <c r="F81" s="209">
        <f t="shared" ref="F80:F101" si="7">SUM(G81:G81)</f>
        <v>0</v>
      </c>
      <c r="G81" s="194"/>
      <c r="H81" s="195"/>
      <c r="I81" s="195"/>
    </row>
    <row r="82" spans="1:9" s="197" customFormat="1" x14ac:dyDescent="0.25">
      <c r="A82" s="205">
        <v>3</v>
      </c>
      <c r="B82" s="218" t="s">
        <v>69</v>
      </c>
      <c r="C82" s="193"/>
      <c r="D82" s="434"/>
      <c r="E82" s="434"/>
      <c r="F82" s="209">
        <f t="shared" si="7"/>
        <v>0</v>
      </c>
      <c r="G82" s="194"/>
      <c r="H82" s="195"/>
      <c r="I82" s="195"/>
    </row>
    <row r="83" spans="1:9" s="197" customFormat="1" ht="17.25" customHeight="1" x14ac:dyDescent="0.25">
      <c r="A83" s="198" t="s">
        <v>68</v>
      </c>
      <c r="B83" s="199" t="s">
        <v>402</v>
      </c>
      <c r="C83" s="193">
        <f>SUM(C84:C85)</f>
        <v>0</v>
      </c>
      <c r="D83" s="434">
        <f>SUM(D84:D85)</f>
        <v>0</v>
      </c>
      <c r="E83" s="434"/>
      <c r="F83" s="209">
        <f t="shared" si="7"/>
        <v>0</v>
      </c>
      <c r="G83" s="194">
        <f>SUM(G84:G85)</f>
        <v>0</v>
      </c>
      <c r="H83" s="195"/>
      <c r="I83" s="195"/>
    </row>
    <row r="84" spans="1:9" s="197" customFormat="1" hidden="1" x14ac:dyDescent="0.25">
      <c r="A84" s="205">
        <v>1</v>
      </c>
      <c r="B84" s="218" t="s">
        <v>403</v>
      </c>
      <c r="C84" s="193"/>
      <c r="D84" s="434"/>
      <c r="E84" s="434"/>
      <c r="F84" s="209">
        <f t="shared" si="7"/>
        <v>0</v>
      </c>
      <c r="G84" s="194"/>
      <c r="H84" s="195"/>
      <c r="I84" s="195"/>
    </row>
    <row r="85" spans="1:9" s="197" customFormat="1" hidden="1" x14ac:dyDescent="0.25">
      <c r="A85" s="205">
        <v>2</v>
      </c>
      <c r="B85" s="218" t="s">
        <v>404</v>
      </c>
      <c r="C85" s="193"/>
      <c r="D85" s="434"/>
      <c r="E85" s="434"/>
      <c r="F85" s="209">
        <f t="shared" si="7"/>
        <v>0</v>
      </c>
      <c r="G85" s="194"/>
      <c r="H85" s="195"/>
      <c r="I85" s="195"/>
    </row>
    <row r="86" spans="1:9" s="197" customFormat="1" x14ac:dyDescent="0.25">
      <c r="A86" s="198" t="s">
        <v>12</v>
      </c>
      <c r="B86" s="199" t="s">
        <v>405</v>
      </c>
      <c r="C86" s="193">
        <f>C87+C90</f>
        <v>0</v>
      </c>
      <c r="D86" s="434">
        <f>D87+D90</f>
        <v>0</v>
      </c>
      <c r="E86" s="434"/>
      <c r="F86" s="209">
        <f t="shared" si="7"/>
        <v>0</v>
      </c>
      <c r="G86" s="194">
        <f>G87+G90</f>
        <v>0</v>
      </c>
      <c r="H86" s="195"/>
      <c r="I86" s="195"/>
    </row>
    <row r="87" spans="1:9" s="197" customFormat="1" x14ac:dyDescent="0.25">
      <c r="A87" s="198" t="s">
        <v>14</v>
      </c>
      <c r="B87" s="199" t="s">
        <v>406</v>
      </c>
      <c r="C87" s="193">
        <f>SUM(C88:C89)</f>
        <v>0</v>
      </c>
      <c r="D87" s="434">
        <f>SUM(D88:D89)</f>
        <v>0</v>
      </c>
      <c r="E87" s="434"/>
      <c r="F87" s="209">
        <f t="shared" si="7"/>
        <v>0</v>
      </c>
      <c r="G87" s="194">
        <f>SUM(G88:G89)</f>
        <v>0</v>
      </c>
      <c r="H87" s="195"/>
      <c r="I87" s="195"/>
    </row>
    <row r="88" spans="1:9" hidden="1" x14ac:dyDescent="0.25">
      <c r="A88" s="205">
        <v>1</v>
      </c>
      <c r="B88" s="218" t="s">
        <v>407</v>
      </c>
      <c r="C88" s="207"/>
      <c r="D88" s="435"/>
      <c r="E88" s="435"/>
      <c r="F88" s="209">
        <f t="shared" si="7"/>
        <v>0</v>
      </c>
      <c r="G88" s="209"/>
      <c r="H88" s="195"/>
      <c r="I88" s="195"/>
    </row>
    <row r="89" spans="1:9" hidden="1" x14ac:dyDescent="0.25">
      <c r="A89" s="205">
        <v>2</v>
      </c>
      <c r="B89" s="218" t="s">
        <v>408</v>
      </c>
      <c r="C89" s="207"/>
      <c r="D89" s="435"/>
      <c r="E89" s="435"/>
      <c r="F89" s="209">
        <f t="shared" si="7"/>
        <v>0</v>
      </c>
      <c r="G89" s="209"/>
      <c r="H89" s="195"/>
      <c r="I89" s="195"/>
    </row>
    <row r="90" spans="1:9" s="197" customFormat="1" x14ac:dyDescent="0.25">
      <c r="A90" s="198" t="s">
        <v>42</v>
      </c>
      <c r="B90" s="199" t="s">
        <v>409</v>
      </c>
      <c r="C90" s="193">
        <f>SUM(C91:C92)</f>
        <v>0</v>
      </c>
      <c r="D90" s="434">
        <f>SUM(D91:D92)</f>
        <v>0</v>
      </c>
      <c r="E90" s="434"/>
      <c r="F90" s="209">
        <f t="shared" si="7"/>
        <v>0</v>
      </c>
      <c r="G90" s="194">
        <f>SUM(G91:G92)</f>
        <v>0</v>
      </c>
      <c r="H90" s="195"/>
      <c r="I90" s="195"/>
    </row>
    <row r="91" spans="1:9" s="197" customFormat="1" hidden="1" x14ac:dyDescent="0.25">
      <c r="A91" s="205">
        <v>1</v>
      </c>
      <c r="B91" s="218" t="s">
        <v>407</v>
      </c>
      <c r="C91" s="193"/>
      <c r="D91" s="434"/>
      <c r="E91" s="434"/>
      <c r="F91" s="209">
        <f t="shared" si="7"/>
        <v>0</v>
      </c>
      <c r="G91" s="194"/>
      <c r="H91" s="195" t="e">
        <f t="shared" ref="H91:I95" si="8">F91/D91*100</f>
        <v>#DIV/0!</v>
      </c>
      <c r="I91" s="195" t="e">
        <f t="shared" si="8"/>
        <v>#DIV/0!</v>
      </c>
    </row>
    <row r="92" spans="1:9" s="197" customFormat="1" hidden="1" x14ac:dyDescent="0.25">
      <c r="A92" s="205">
        <v>2</v>
      </c>
      <c r="B92" s="218" t="s">
        <v>408</v>
      </c>
      <c r="C92" s="193"/>
      <c r="D92" s="434"/>
      <c r="E92" s="434"/>
      <c r="F92" s="209">
        <f t="shared" si="7"/>
        <v>0</v>
      </c>
      <c r="G92" s="194"/>
      <c r="H92" s="195" t="e">
        <f t="shared" si="8"/>
        <v>#DIV/0!</v>
      </c>
      <c r="I92" s="195" t="e">
        <f t="shared" si="8"/>
        <v>#DIV/0!</v>
      </c>
    </row>
    <row r="93" spans="1:9" s="197" customFormat="1" x14ac:dyDescent="0.25">
      <c r="A93" s="198" t="s">
        <v>55</v>
      </c>
      <c r="B93" s="199" t="s">
        <v>410</v>
      </c>
      <c r="C93" s="193">
        <f>C94+C99</f>
        <v>108568</v>
      </c>
      <c r="D93" s="434">
        <f>D94+D99</f>
        <v>203846000000</v>
      </c>
      <c r="E93" s="434">
        <f>E94+E99</f>
        <v>160215000000</v>
      </c>
      <c r="F93" s="194">
        <f>F94+F99</f>
        <v>287653309028</v>
      </c>
      <c r="G93" s="194">
        <f>G94+G99</f>
        <v>227672848836</v>
      </c>
      <c r="H93" s="195">
        <f t="shared" si="8"/>
        <v>141.1130505518872</v>
      </c>
      <c r="I93" s="195">
        <f t="shared" si="8"/>
        <v>142.10457749648907</v>
      </c>
    </row>
    <row r="94" spans="1:9" s="197" customFormat="1" x14ac:dyDescent="0.25">
      <c r="A94" s="198" t="s">
        <v>14</v>
      </c>
      <c r="B94" s="199" t="s">
        <v>411</v>
      </c>
      <c r="C94" s="193">
        <f>SUM(C95:C96)</f>
        <v>108568</v>
      </c>
      <c r="D94" s="434">
        <f>SUM(D95:D96)</f>
        <v>203846000000</v>
      </c>
      <c r="E94" s="434">
        <f>SUM(E95:E96)</f>
        <v>160215000000</v>
      </c>
      <c r="F94" s="194">
        <f>SUM(F95:F96)</f>
        <v>287653309028</v>
      </c>
      <c r="G94" s="194">
        <f>SUM(G95:G96)</f>
        <v>227672848836</v>
      </c>
      <c r="H94" s="195">
        <f t="shared" si="8"/>
        <v>141.1130505518872</v>
      </c>
      <c r="I94" s="195">
        <f t="shared" si="8"/>
        <v>142.10457749648907</v>
      </c>
    </row>
    <row r="95" spans="1:9" x14ac:dyDescent="0.25">
      <c r="A95" s="205" t="s">
        <v>59</v>
      </c>
      <c r="B95" s="218" t="s">
        <v>58</v>
      </c>
      <c r="C95" s="207">
        <v>108086</v>
      </c>
      <c r="D95" s="435">
        <v>68968000000</v>
      </c>
      <c r="E95" s="435">
        <v>25697000000</v>
      </c>
      <c r="F95" s="209">
        <f>G95+43271000000</f>
        <v>112239000000</v>
      </c>
      <c r="G95" s="209">
        <v>68968000000</v>
      </c>
      <c r="H95" s="217">
        <f t="shared" si="8"/>
        <v>162.74069133511193</v>
      </c>
      <c r="I95" s="217">
        <f t="shared" si="8"/>
        <v>268.38930614468615</v>
      </c>
    </row>
    <row r="96" spans="1:9" x14ac:dyDescent="0.25">
      <c r="A96" s="205" t="s">
        <v>57</v>
      </c>
      <c r="B96" s="218" t="s">
        <v>47</v>
      </c>
      <c r="C96" s="207">
        <f>SUM(C97:C98)</f>
        <v>482</v>
      </c>
      <c r="D96" s="435">
        <f>SUM(D97:D98)</f>
        <v>134878000000</v>
      </c>
      <c r="E96" s="435">
        <f>SUM(E97:E98)</f>
        <v>134518000000</v>
      </c>
      <c r="F96" s="209">
        <f>F97</f>
        <v>175414309028</v>
      </c>
      <c r="G96" s="209">
        <f>G97</f>
        <v>158704848836</v>
      </c>
      <c r="H96" s="208">
        <f>SUM(H97:H98)</f>
        <v>130.05405553759695</v>
      </c>
      <c r="I96" s="217">
        <f>G96/E96*100</f>
        <v>117.98038094232741</v>
      </c>
    </row>
    <row r="97" spans="1:9" s="222" customFormat="1" x14ac:dyDescent="0.25">
      <c r="A97" s="211" t="s">
        <v>412</v>
      </c>
      <c r="B97" s="219" t="s">
        <v>413</v>
      </c>
      <c r="C97" s="220">
        <v>482</v>
      </c>
      <c r="D97" s="437">
        <v>134878000000</v>
      </c>
      <c r="E97" s="437">
        <v>134518000000</v>
      </c>
      <c r="F97" s="221">
        <f>175414309028</f>
        <v>175414309028</v>
      </c>
      <c r="G97" s="221">
        <v>158704848836</v>
      </c>
      <c r="H97" s="217">
        <f>F97/D97*100</f>
        <v>130.05405553759695</v>
      </c>
      <c r="I97" s="217">
        <f>G97/E97*100</f>
        <v>117.98038094232741</v>
      </c>
    </row>
    <row r="98" spans="1:9" s="222" customFormat="1" x14ac:dyDescent="0.25">
      <c r="A98" s="211" t="s">
        <v>414</v>
      </c>
      <c r="B98" s="219" t="s">
        <v>415</v>
      </c>
      <c r="C98" s="220"/>
      <c r="D98" s="437"/>
      <c r="E98" s="437"/>
      <c r="F98" s="209">
        <f t="shared" si="7"/>
        <v>0</v>
      </c>
      <c r="G98" s="221"/>
      <c r="H98" s="217"/>
      <c r="I98" s="217"/>
    </row>
    <row r="99" spans="1:9" s="197" customFormat="1" x14ac:dyDescent="0.25">
      <c r="A99" s="198" t="s">
        <v>42</v>
      </c>
      <c r="B99" s="199" t="s">
        <v>174</v>
      </c>
      <c r="C99" s="193"/>
      <c r="D99" s="434"/>
      <c r="E99" s="434"/>
      <c r="F99" s="194">
        <f t="shared" si="7"/>
        <v>0</v>
      </c>
      <c r="G99" s="194"/>
      <c r="H99" s="217"/>
      <c r="I99" s="217"/>
    </row>
    <row r="100" spans="1:9" s="197" customFormat="1" x14ac:dyDescent="0.25">
      <c r="A100" s="198" t="s">
        <v>54</v>
      </c>
      <c r="B100" s="199" t="s">
        <v>416</v>
      </c>
      <c r="C100" s="193"/>
      <c r="D100" s="434"/>
      <c r="E100" s="434"/>
      <c r="F100" s="194">
        <v>366179275314</v>
      </c>
      <c r="G100" s="194">
        <v>284603196808</v>
      </c>
      <c r="H100" s="217"/>
      <c r="I100" s="217"/>
    </row>
    <row r="101" spans="1:9" x14ac:dyDescent="0.25">
      <c r="A101" s="223" t="s">
        <v>53</v>
      </c>
      <c r="B101" s="224" t="s">
        <v>417</v>
      </c>
      <c r="C101" s="225"/>
      <c r="D101" s="226"/>
      <c r="E101" s="226"/>
      <c r="F101" s="227">
        <f t="shared" si="7"/>
        <v>0</v>
      </c>
      <c r="G101" s="227"/>
      <c r="H101" s="228"/>
      <c r="I101" s="228"/>
    </row>
    <row r="102" spans="1:9" x14ac:dyDescent="0.25">
      <c r="D102" s="204"/>
      <c r="E102" s="204"/>
      <c r="H102" s="204"/>
    </row>
    <row r="103" spans="1:9" x14ac:dyDescent="0.25">
      <c r="G103" s="348"/>
      <c r="H103" s="348"/>
      <c r="I103" s="348"/>
    </row>
    <row r="104" spans="1:9" ht="15" customHeight="1" x14ac:dyDescent="0.25">
      <c r="B104" s="229"/>
      <c r="C104" s="349"/>
      <c r="D104" s="349"/>
      <c r="E104" s="349"/>
      <c r="F104" s="349"/>
      <c r="G104" s="349"/>
      <c r="H104" s="349"/>
      <c r="I104" s="349"/>
    </row>
    <row r="105" spans="1:9" x14ac:dyDescent="0.25">
      <c r="D105" s="230"/>
      <c r="E105" s="230"/>
      <c r="F105" s="231"/>
    </row>
    <row r="106" spans="1:9" x14ac:dyDescent="0.25">
      <c r="D106" s="230"/>
      <c r="E106" s="230"/>
      <c r="F106" s="231"/>
    </row>
    <row r="107" spans="1:9" x14ac:dyDescent="0.25">
      <c r="D107" s="230"/>
      <c r="E107" s="230"/>
      <c r="F107" s="231"/>
    </row>
    <row r="108" spans="1:9" x14ac:dyDescent="0.25">
      <c r="C108" s="232"/>
      <c r="D108" s="230"/>
      <c r="E108" s="230"/>
      <c r="F108" s="231"/>
    </row>
    <row r="109" spans="1:9" x14ac:dyDescent="0.25">
      <c r="C109" s="232"/>
      <c r="D109" s="230"/>
      <c r="E109" s="230"/>
      <c r="F109" s="231"/>
    </row>
    <row r="110" spans="1:9" x14ac:dyDescent="0.25">
      <c r="C110" s="232"/>
      <c r="D110" s="230"/>
      <c r="E110" s="230"/>
      <c r="F110" s="231"/>
    </row>
    <row r="111" spans="1:9" x14ac:dyDescent="0.25">
      <c r="C111" s="232"/>
      <c r="D111" s="230"/>
      <c r="E111" s="230"/>
      <c r="F111" s="231"/>
    </row>
    <row r="112" spans="1:9" x14ac:dyDescent="0.25">
      <c r="C112" s="232"/>
      <c r="D112" s="230"/>
      <c r="E112" s="230"/>
      <c r="F112" s="231"/>
    </row>
    <row r="113" spans="4:6" x14ac:dyDescent="0.25">
      <c r="D113" s="230"/>
      <c r="E113" s="230"/>
      <c r="F113" s="231"/>
    </row>
    <row r="114" spans="4:6" x14ac:dyDescent="0.25">
      <c r="D114" s="230"/>
      <c r="E114" s="230"/>
      <c r="F114" s="231"/>
    </row>
    <row r="115" spans="4:6" x14ac:dyDescent="0.25">
      <c r="D115" s="230"/>
      <c r="E115" s="230"/>
      <c r="F115" s="231"/>
    </row>
    <row r="116" spans="4:6" x14ac:dyDescent="0.25">
      <c r="D116" s="230"/>
      <c r="E116" s="230"/>
      <c r="F116" s="231"/>
    </row>
    <row r="117" spans="4:6" x14ac:dyDescent="0.25">
      <c r="D117" s="230"/>
      <c r="E117" s="230"/>
      <c r="F117" s="231"/>
    </row>
  </sheetData>
  <mergeCells count="11">
    <mergeCell ref="G103:I103"/>
    <mergeCell ref="C104:F104"/>
    <mergeCell ref="G104:I104"/>
    <mergeCell ref="G1:I1"/>
    <mergeCell ref="A4:I4"/>
    <mergeCell ref="A5:I5"/>
    <mergeCell ref="A7:A8"/>
    <mergeCell ref="B7:B8"/>
    <mergeCell ref="C7:E7"/>
    <mergeCell ref="F7:G7"/>
    <mergeCell ref="H7:I7"/>
  </mergeCells>
  <pageMargins left="0.35433070866141736" right="0.31496062992125984" top="0.55118110236220474" bottom="0.35433070866141736" header="0.31496062992125984" footer="0.31496062992125984"/>
  <pageSetup paperSize="9" scale="9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workbookViewId="0">
      <selection activeCell="I1" sqref="I1:K1"/>
    </sheetView>
  </sheetViews>
  <sheetFormatPr defaultRowHeight="15.75" x14ac:dyDescent="0.25"/>
  <cols>
    <col min="1" max="1" width="5" style="12" customWidth="1"/>
    <col min="2" max="2" width="48.7109375" style="21" customWidth="1"/>
    <col min="3" max="5" width="16.5703125" style="2" customWidth="1"/>
    <col min="6" max="6" width="18.7109375" style="2" customWidth="1"/>
    <col min="7" max="7" width="17.28515625" style="2" customWidth="1"/>
    <col min="8" max="8" width="16.5703125" style="2" customWidth="1"/>
    <col min="9" max="9" width="10.7109375" style="2" customWidth="1"/>
    <col min="10" max="10" width="9.7109375" style="2" customWidth="1"/>
    <col min="11" max="11" width="9.140625" style="2" customWidth="1"/>
    <col min="12" max="12" width="9.140625" style="11" customWidth="1"/>
    <col min="13" max="256" width="9.140625" style="11"/>
    <col min="257" max="257" width="5" style="11" customWidth="1"/>
    <col min="258" max="258" width="48.7109375" style="11" customWidth="1"/>
    <col min="259" max="261" width="16.5703125" style="11" customWidth="1"/>
    <col min="262" max="262" width="18.7109375" style="11" customWidth="1"/>
    <col min="263" max="263" width="17.28515625" style="11" customWidth="1"/>
    <col min="264" max="264" width="16.5703125" style="11" customWidth="1"/>
    <col min="265" max="265" width="10.7109375" style="11" customWidth="1"/>
    <col min="266" max="266" width="9.7109375" style="11" customWidth="1"/>
    <col min="267" max="268" width="9.140625" style="11" customWidth="1"/>
    <col min="269" max="512" width="9.140625" style="11"/>
    <col min="513" max="513" width="5" style="11" customWidth="1"/>
    <col min="514" max="514" width="48.7109375" style="11" customWidth="1"/>
    <col min="515" max="517" width="16.5703125" style="11" customWidth="1"/>
    <col min="518" max="518" width="18.7109375" style="11" customWidth="1"/>
    <col min="519" max="519" width="17.28515625" style="11" customWidth="1"/>
    <col min="520" max="520" width="16.5703125" style="11" customWidth="1"/>
    <col min="521" max="521" width="10.7109375" style="11" customWidth="1"/>
    <col min="522" max="522" width="9.7109375" style="11" customWidth="1"/>
    <col min="523" max="524" width="9.140625" style="11" customWidth="1"/>
    <col min="525" max="768" width="9.140625" style="11"/>
    <col min="769" max="769" width="5" style="11" customWidth="1"/>
    <col min="770" max="770" width="48.7109375" style="11" customWidth="1"/>
    <col min="771" max="773" width="16.5703125" style="11" customWidth="1"/>
    <col min="774" max="774" width="18.7109375" style="11" customWidth="1"/>
    <col min="775" max="775" width="17.28515625" style="11" customWidth="1"/>
    <col min="776" max="776" width="16.5703125" style="11" customWidth="1"/>
    <col min="777" max="777" width="10.7109375" style="11" customWidth="1"/>
    <col min="778" max="778" width="9.7109375" style="11" customWidth="1"/>
    <col min="779" max="780" width="9.140625" style="11" customWidth="1"/>
    <col min="781" max="1024" width="9.140625" style="11"/>
    <col min="1025" max="1025" width="5" style="11" customWidth="1"/>
    <col min="1026" max="1026" width="48.7109375" style="11" customWidth="1"/>
    <col min="1027" max="1029" width="16.5703125" style="11" customWidth="1"/>
    <col min="1030" max="1030" width="18.7109375" style="11" customWidth="1"/>
    <col min="1031" max="1031" width="17.28515625" style="11" customWidth="1"/>
    <col min="1032" max="1032" width="16.5703125" style="11" customWidth="1"/>
    <col min="1033" max="1033" width="10.7109375" style="11" customWidth="1"/>
    <col min="1034" max="1034" width="9.7109375" style="11" customWidth="1"/>
    <col min="1035" max="1036" width="9.140625" style="11" customWidth="1"/>
    <col min="1037" max="1280" width="9.140625" style="11"/>
    <col min="1281" max="1281" width="5" style="11" customWidth="1"/>
    <col min="1282" max="1282" width="48.7109375" style="11" customWidth="1"/>
    <col min="1283" max="1285" width="16.5703125" style="11" customWidth="1"/>
    <col min="1286" max="1286" width="18.7109375" style="11" customWidth="1"/>
    <col min="1287" max="1287" width="17.28515625" style="11" customWidth="1"/>
    <col min="1288" max="1288" width="16.5703125" style="11" customWidth="1"/>
    <col min="1289" max="1289" width="10.7109375" style="11" customWidth="1"/>
    <col min="1290" max="1290" width="9.7109375" style="11" customWidth="1"/>
    <col min="1291" max="1292" width="9.140625" style="11" customWidth="1"/>
    <col min="1293" max="1536" width="9.140625" style="11"/>
    <col min="1537" max="1537" width="5" style="11" customWidth="1"/>
    <col min="1538" max="1538" width="48.7109375" style="11" customWidth="1"/>
    <col min="1539" max="1541" width="16.5703125" style="11" customWidth="1"/>
    <col min="1542" max="1542" width="18.7109375" style="11" customWidth="1"/>
    <col min="1543" max="1543" width="17.28515625" style="11" customWidth="1"/>
    <col min="1544" max="1544" width="16.5703125" style="11" customWidth="1"/>
    <col min="1545" max="1545" width="10.7109375" style="11" customWidth="1"/>
    <col min="1546" max="1546" width="9.7109375" style="11" customWidth="1"/>
    <col min="1547" max="1548" width="9.140625" style="11" customWidth="1"/>
    <col min="1549" max="1792" width="9.140625" style="11"/>
    <col min="1793" max="1793" width="5" style="11" customWidth="1"/>
    <col min="1794" max="1794" width="48.7109375" style="11" customWidth="1"/>
    <col min="1795" max="1797" width="16.5703125" style="11" customWidth="1"/>
    <col min="1798" max="1798" width="18.7109375" style="11" customWidth="1"/>
    <col min="1799" max="1799" width="17.28515625" style="11" customWidth="1"/>
    <col min="1800" max="1800" width="16.5703125" style="11" customWidth="1"/>
    <col min="1801" max="1801" width="10.7109375" style="11" customWidth="1"/>
    <col min="1802" max="1802" width="9.7109375" style="11" customWidth="1"/>
    <col min="1803" max="1804" width="9.140625" style="11" customWidth="1"/>
    <col min="1805" max="2048" width="9.140625" style="11"/>
    <col min="2049" max="2049" width="5" style="11" customWidth="1"/>
    <col min="2050" max="2050" width="48.7109375" style="11" customWidth="1"/>
    <col min="2051" max="2053" width="16.5703125" style="11" customWidth="1"/>
    <col min="2054" max="2054" width="18.7109375" style="11" customWidth="1"/>
    <col min="2055" max="2055" width="17.28515625" style="11" customWidth="1"/>
    <col min="2056" max="2056" width="16.5703125" style="11" customWidth="1"/>
    <col min="2057" max="2057" width="10.7109375" style="11" customWidth="1"/>
    <col min="2058" max="2058" width="9.7109375" style="11" customWidth="1"/>
    <col min="2059" max="2060" width="9.140625" style="11" customWidth="1"/>
    <col min="2061" max="2304" width="9.140625" style="11"/>
    <col min="2305" max="2305" width="5" style="11" customWidth="1"/>
    <col min="2306" max="2306" width="48.7109375" style="11" customWidth="1"/>
    <col min="2307" max="2309" width="16.5703125" style="11" customWidth="1"/>
    <col min="2310" max="2310" width="18.7109375" style="11" customWidth="1"/>
    <col min="2311" max="2311" width="17.28515625" style="11" customWidth="1"/>
    <col min="2312" max="2312" width="16.5703125" style="11" customWidth="1"/>
    <col min="2313" max="2313" width="10.7109375" style="11" customWidth="1"/>
    <col min="2314" max="2314" width="9.7109375" style="11" customWidth="1"/>
    <col min="2315" max="2316" width="9.140625" style="11" customWidth="1"/>
    <col min="2317" max="2560" width="9.140625" style="11"/>
    <col min="2561" max="2561" width="5" style="11" customWidth="1"/>
    <col min="2562" max="2562" width="48.7109375" style="11" customWidth="1"/>
    <col min="2563" max="2565" width="16.5703125" style="11" customWidth="1"/>
    <col min="2566" max="2566" width="18.7109375" style="11" customWidth="1"/>
    <col min="2567" max="2567" width="17.28515625" style="11" customWidth="1"/>
    <col min="2568" max="2568" width="16.5703125" style="11" customWidth="1"/>
    <col min="2569" max="2569" width="10.7109375" style="11" customWidth="1"/>
    <col min="2570" max="2570" width="9.7109375" style="11" customWidth="1"/>
    <col min="2571" max="2572" width="9.140625" style="11" customWidth="1"/>
    <col min="2573" max="2816" width="9.140625" style="11"/>
    <col min="2817" max="2817" width="5" style="11" customWidth="1"/>
    <col min="2818" max="2818" width="48.7109375" style="11" customWidth="1"/>
    <col min="2819" max="2821" width="16.5703125" style="11" customWidth="1"/>
    <col min="2822" max="2822" width="18.7109375" style="11" customWidth="1"/>
    <col min="2823" max="2823" width="17.28515625" style="11" customWidth="1"/>
    <col min="2824" max="2824" width="16.5703125" style="11" customWidth="1"/>
    <col min="2825" max="2825" width="10.7109375" style="11" customWidth="1"/>
    <col min="2826" max="2826" width="9.7109375" style="11" customWidth="1"/>
    <col min="2827" max="2828" width="9.140625" style="11" customWidth="1"/>
    <col min="2829" max="3072" width="9.140625" style="11"/>
    <col min="3073" max="3073" width="5" style="11" customWidth="1"/>
    <col min="3074" max="3074" width="48.7109375" style="11" customWidth="1"/>
    <col min="3075" max="3077" width="16.5703125" style="11" customWidth="1"/>
    <col min="3078" max="3078" width="18.7109375" style="11" customWidth="1"/>
    <col min="3079" max="3079" width="17.28515625" style="11" customWidth="1"/>
    <col min="3080" max="3080" width="16.5703125" style="11" customWidth="1"/>
    <col min="3081" max="3081" width="10.7109375" style="11" customWidth="1"/>
    <col min="3082" max="3082" width="9.7109375" style="11" customWidth="1"/>
    <col min="3083" max="3084" width="9.140625" style="11" customWidth="1"/>
    <col min="3085" max="3328" width="9.140625" style="11"/>
    <col min="3329" max="3329" width="5" style="11" customWidth="1"/>
    <col min="3330" max="3330" width="48.7109375" style="11" customWidth="1"/>
    <col min="3331" max="3333" width="16.5703125" style="11" customWidth="1"/>
    <col min="3334" max="3334" width="18.7109375" style="11" customWidth="1"/>
    <col min="3335" max="3335" width="17.28515625" style="11" customWidth="1"/>
    <col min="3336" max="3336" width="16.5703125" style="11" customWidth="1"/>
    <col min="3337" max="3337" width="10.7109375" style="11" customWidth="1"/>
    <col min="3338" max="3338" width="9.7109375" style="11" customWidth="1"/>
    <col min="3339" max="3340" width="9.140625" style="11" customWidth="1"/>
    <col min="3341" max="3584" width="9.140625" style="11"/>
    <col min="3585" max="3585" width="5" style="11" customWidth="1"/>
    <col min="3586" max="3586" width="48.7109375" style="11" customWidth="1"/>
    <col min="3587" max="3589" width="16.5703125" style="11" customWidth="1"/>
    <col min="3590" max="3590" width="18.7109375" style="11" customWidth="1"/>
    <col min="3591" max="3591" width="17.28515625" style="11" customWidth="1"/>
    <col min="3592" max="3592" width="16.5703125" style="11" customWidth="1"/>
    <col min="3593" max="3593" width="10.7109375" style="11" customWidth="1"/>
    <col min="3594" max="3594" width="9.7109375" style="11" customWidth="1"/>
    <col min="3595" max="3596" width="9.140625" style="11" customWidth="1"/>
    <col min="3597" max="3840" width="9.140625" style="11"/>
    <col min="3841" max="3841" width="5" style="11" customWidth="1"/>
    <col min="3842" max="3842" width="48.7109375" style="11" customWidth="1"/>
    <col min="3843" max="3845" width="16.5703125" style="11" customWidth="1"/>
    <col min="3846" max="3846" width="18.7109375" style="11" customWidth="1"/>
    <col min="3847" max="3847" width="17.28515625" style="11" customWidth="1"/>
    <col min="3848" max="3848" width="16.5703125" style="11" customWidth="1"/>
    <col min="3849" max="3849" width="10.7109375" style="11" customWidth="1"/>
    <col min="3850" max="3850" width="9.7109375" style="11" customWidth="1"/>
    <col min="3851" max="3852" width="9.140625" style="11" customWidth="1"/>
    <col min="3853" max="4096" width="9.140625" style="11"/>
    <col min="4097" max="4097" width="5" style="11" customWidth="1"/>
    <col min="4098" max="4098" width="48.7109375" style="11" customWidth="1"/>
    <col min="4099" max="4101" width="16.5703125" style="11" customWidth="1"/>
    <col min="4102" max="4102" width="18.7109375" style="11" customWidth="1"/>
    <col min="4103" max="4103" width="17.28515625" style="11" customWidth="1"/>
    <col min="4104" max="4104" width="16.5703125" style="11" customWidth="1"/>
    <col min="4105" max="4105" width="10.7109375" style="11" customWidth="1"/>
    <col min="4106" max="4106" width="9.7109375" style="11" customWidth="1"/>
    <col min="4107" max="4108" width="9.140625" style="11" customWidth="1"/>
    <col min="4109" max="4352" width="9.140625" style="11"/>
    <col min="4353" max="4353" width="5" style="11" customWidth="1"/>
    <col min="4354" max="4354" width="48.7109375" style="11" customWidth="1"/>
    <col min="4355" max="4357" width="16.5703125" style="11" customWidth="1"/>
    <col min="4358" max="4358" width="18.7109375" style="11" customWidth="1"/>
    <col min="4359" max="4359" width="17.28515625" style="11" customWidth="1"/>
    <col min="4360" max="4360" width="16.5703125" style="11" customWidth="1"/>
    <col min="4361" max="4361" width="10.7109375" style="11" customWidth="1"/>
    <col min="4362" max="4362" width="9.7109375" style="11" customWidth="1"/>
    <col min="4363" max="4364" width="9.140625" style="11" customWidth="1"/>
    <col min="4365" max="4608" width="9.140625" style="11"/>
    <col min="4609" max="4609" width="5" style="11" customWidth="1"/>
    <col min="4610" max="4610" width="48.7109375" style="11" customWidth="1"/>
    <col min="4611" max="4613" width="16.5703125" style="11" customWidth="1"/>
    <col min="4614" max="4614" width="18.7109375" style="11" customWidth="1"/>
    <col min="4615" max="4615" width="17.28515625" style="11" customWidth="1"/>
    <col min="4616" max="4616" width="16.5703125" style="11" customWidth="1"/>
    <col min="4617" max="4617" width="10.7109375" style="11" customWidth="1"/>
    <col min="4618" max="4618" width="9.7109375" style="11" customWidth="1"/>
    <col min="4619" max="4620" width="9.140625" style="11" customWidth="1"/>
    <col min="4621" max="4864" width="9.140625" style="11"/>
    <col min="4865" max="4865" width="5" style="11" customWidth="1"/>
    <col min="4866" max="4866" width="48.7109375" style="11" customWidth="1"/>
    <col min="4867" max="4869" width="16.5703125" style="11" customWidth="1"/>
    <col min="4870" max="4870" width="18.7109375" style="11" customWidth="1"/>
    <col min="4871" max="4871" width="17.28515625" style="11" customWidth="1"/>
    <col min="4872" max="4872" width="16.5703125" style="11" customWidth="1"/>
    <col min="4873" max="4873" width="10.7109375" style="11" customWidth="1"/>
    <col min="4874" max="4874" width="9.7109375" style="11" customWidth="1"/>
    <col min="4875" max="4876" width="9.140625" style="11" customWidth="1"/>
    <col min="4877" max="5120" width="9.140625" style="11"/>
    <col min="5121" max="5121" width="5" style="11" customWidth="1"/>
    <col min="5122" max="5122" width="48.7109375" style="11" customWidth="1"/>
    <col min="5123" max="5125" width="16.5703125" style="11" customWidth="1"/>
    <col min="5126" max="5126" width="18.7109375" style="11" customWidth="1"/>
    <col min="5127" max="5127" width="17.28515625" style="11" customWidth="1"/>
    <col min="5128" max="5128" width="16.5703125" style="11" customWidth="1"/>
    <col min="5129" max="5129" width="10.7109375" style="11" customWidth="1"/>
    <col min="5130" max="5130" width="9.7109375" style="11" customWidth="1"/>
    <col min="5131" max="5132" width="9.140625" style="11" customWidth="1"/>
    <col min="5133" max="5376" width="9.140625" style="11"/>
    <col min="5377" max="5377" width="5" style="11" customWidth="1"/>
    <col min="5378" max="5378" width="48.7109375" style="11" customWidth="1"/>
    <col min="5379" max="5381" width="16.5703125" style="11" customWidth="1"/>
    <col min="5382" max="5382" width="18.7109375" style="11" customWidth="1"/>
    <col min="5383" max="5383" width="17.28515625" style="11" customWidth="1"/>
    <col min="5384" max="5384" width="16.5703125" style="11" customWidth="1"/>
    <col min="5385" max="5385" width="10.7109375" style="11" customWidth="1"/>
    <col min="5386" max="5386" width="9.7109375" style="11" customWidth="1"/>
    <col min="5387" max="5388" width="9.140625" style="11" customWidth="1"/>
    <col min="5389" max="5632" width="9.140625" style="11"/>
    <col min="5633" max="5633" width="5" style="11" customWidth="1"/>
    <col min="5634" max="5634" width="48.7109375" style="11" customWidth="1"/>
    <col min="5635" max="5637" width="16.5703125" style="11" customWidth="1"/>
    <col min="5638" max="5638" width="18.7109375" style="11" customWidth="1"/>
    <col min="5639" max="5639" width="17.28515625" style="11" customWidth="1"/>
    <col min="5640" max="5640" width="16.5703125" style="11" customWidth="1"/>
    <col min="5641" max="5641" width="10.7109375" style="11" customWidth="1"/>
    <col min="5642" max="5642" width="9.7109375" style="11" customWidth="1"/>
    <col min="5643" max="5644" width="9.140625" style="11" customWidth="1"/>
    <col min="5645" max="5888" width="9.140625" style="11"/>
    <col min="5889" max="5889" width="5" style="11" customWidth="1"/>
    <col min="5890" max="5890" width="48.7109375" style="11" customWidth="1"/>
    <col min="5891" max="5893" width="16.5703125" style="11" customWidth="1"/>
    <col min="5894" max="5894" width="18.7109375" style="11" customWidth="1"/>
    <col min="5895" max="5895" width="17.28515625" style="11" customWidth="1"/>
    <col min="5896" max="5896" width="16.5703125" style="11" customWidth="1"/>
    <col min="5897" max="5897" width="10.7109375" style="11" customWidth="1"/>
    <col min="5898" max="5898" width="9.7109375" style="11" customWidth="1"/>
    <col min="5899" max="5900" width="9.140625" style="11" customWidth="1"/>
    <col min="5901" max="6144" width="9.140625" style="11"/>
    <col min="6145" max="6145" width="5" style="11" customWidth="1"/>
    <col min="6146" max="6146" width="48.7109375" style="11" customWidth="1"/>
    <col min="6147" max="6149" width="16.5703125" style="11" customWidth="1"/>
    <col min="6150" max="6150" width="18.7109375" style="11" customWidth="1"/>
    <col min="6151" max="6151" width="17.28515625" style="11" customWidth="1"/>
    <col min="6152" max="6152" width="16.5703125" style="11" customWidth="1"/>
    <col min="6153" max="6153" width="10.7109375" style="11" customWidth="1"/>
    <col min="6154" max="6154" width="9.7109375" style="11" customWidth="1"/>
    <col min="6155" max="6156" width="9.140625" style="11" customWidth="1"/>
    <col min="6157" max="6400" width="9.140625" style="11"/>
    <col min="6401" max="6401" width="5" style="11" customWidth="1"/>
    <col min="6402" max="6402" width="48.7109375" style="11" customWidth="1"/>
    <col min="6403" max="6405" width="16.5703125" style="11" customWidth="1"/>
    <col min="6406" max="6406" width="18.7109375" style="11" customWidth="1"/>
    <col min="6407" max="6407" width="17.28515625" style="11" customWidth="1"/>
    <col min="6408" max="6408" width="16.5703125" style="11" customWidth="1"/>
    <col min="6409" max="6409" width="10.7109375" style="11" customWidth="1"/>
    <col min="6410" max="6410" width="9.7109375" style="11" customWidth="1"/>
    <col min="6411" max="6412" width="9.140625" style="11" customWidth="1"/>
    <col min="6413" max="6656" width="9.140625" style="11"/>
    <col min="6657" max="6657" width="5" style="11" customWidth="1"/>
    <col min="6658" max="6658" width="48.7109375" style="11" customWidth="1"/>
    <col min="6659" max="6661" width="16.5703125" style="11" customWidth="1"/>
    <col min="6662" max="6662" width="18.7109375" style="11" customWidth="1"/>
    <col min="6663" max="6663" width="17.28515625" style="11" customWidth="1"/>
    <col min="6664" max="6664" width="16.5703125" style="11" customWidth="1"/>
    <col min="6665" max="6665" width="10.7109375" style="11" customWidth="1"/>
    <col min="6666" max="6666" width="9.7109375" style="11" customWidth="1"/>
    <col min="6667" max="6668" width="9.140625" style="11" customWidth="1"/>
    <col min="6669" max="6912" width="9.140625" style="11"/>
    <col min="6913" max="6913" width="5" style="11" customWidth="1"/>
    <col min="6914" max="6914" width="48.7109375" style="11" customWidth="1"/>
    <col min="6915" max="6917" width="16.5703125" style="11" customWidth="1"/>
    <col min="6918" max="6918" width="18.7109375" style="11" customWidth="1"/>
    <col min="6919" max="6919" width="17.28515625" style="11" customWidth="1"/>
    <col min="6920" max="6920" width="16.5703125" style="11" customWidth="1"/>
    <col min="6921" max="6921" width="10.7109375" style="11" customWidth="1"/>
    <col min="6922" max="6922" width="9.7109375" style="11" customWidth="1"/>
    <col min="6923" max="6924" width="9.140625" style="11" customWidth="1"/>
    <col min="6925" max="7168" width="9.140625" style="11"/>
    <col min="7169" max="7169" width="5" style="11" customWidth="1"/>
    <col min="7170" max="7170" width="48.7109375" style="11" customWidth="1"/>
    <col min="7171" max="7173" width="16.5703125" style="11" customWidth="1"/>
    <col min="7174" max="7174" width="18.7109375" style="11" customWidth="1"/>
    <col min="7175" max="7175" width="17.28515625" style="11" customWidth="1"/>
    <col min="7176" max="7176" width="16.5703125" style="11" customWidth="1"/>
    <col min="7177" max="7177" width="10.7109375" style="11" customWidth="1"/>
    <col min="7178" max="7178" width="9.7109375" style="11" customWidth="1"/>
    <col min="7179" max="7180" width="9.140625" style="11" customWidth="1"/>
    <col min="7181" max="7424" width="9.140625" style="11"/>
    <col min="7425" max="7425" width="5" style="11" customWidth="1"/>
    <col min="7426" max="7426" width="48.7109375" style="11" customWidth="1"/>
    <col min="7427" max="7429" width="16.5703125" style="11" customWidth="1"/>
    <col min="7430" max="7430" width="18.7109375" style="11" customWidth="1"/>
    <col min="7431" max="7431" width="17.28515625" style="11" customWidth="1"/>
    <col min="7432" max="7432" width="16.5703125" style="11" customWidth="1"/>
    <col min="7433" max="7433" width="10.7109375" style="11" customWidth="1"/>
    <col min="7434" max="7434" width="9.7109375" style="11" customWidth="1"/>
    <col min="7435" max="7436" width="9.140625" style="11" customWidth="1"/>
    <col min="7437" max="7680" width="9.140625" style="11"/>
    <col min="7681" max="7681" width="5" style="11" customWidth="1"/>
    <col min="7682" max="7682" width="48.7109375" style="11" customWidth="1"/>
    <col min="7683" max="7685" width="16.5703125" style="11" customWidth="1"/>
    <col min="7686" max="7686" width="18.7109375" style="11" customWidth="1"/>
    <col min="7687" max="7687" width="17.28515625" style="11" customWidth="1"/>
    <col min="7688" max="7688" width="16.5703125" style="11" customWidth="1"/>
    <col min="7689" max="7689" width="10.7109375" style="11" customWidth="1"/>
    <col min="7690" max="7690" width="9.7109375" style="11" customWidth="1"/>
    <col min="7691" max="7692" width="9.140625" style="11" customWidth="1"/>
    <col min="7693" max="7936" width="9.140625" style="11"/>
    <col min="7937" max="7937" width="5" style="11" customWidth="1"/>
    <col min="7938" max="7938" width="48.7109375" style="11" customWidth="1"/>
    <col min="7939" max="7941" width="16.5703125" style="11" customWidth="1"/>
    <col min="7942" max="7942" width="18.7109375" style="11" customWidth="1"/>
    <col min="7943" max="7943" width="17.28515625" style="11" customWidth="1"/>
    <col min="7944" max="7944" width="16.5703125" style="11" customWidth="1"/>
    <col min="7945" max="7945" width="10.7109375" style="11" customWidth="1"/>
    <col min="7946" max="7946" width="9.7109375" style="11" customWidth="1"/>
    <col min="7947" max="7948" width="9.140625" style="11" customWidth="1"/>
    <col min="7949" max="8192" width="9.140625" style="11"/>
    <col min="8193" max="8193" width="5" style="11" customWidth="1"/>
    <col min="8194" max="8194" width="48.7109375" style="11" customWidth="1"/>
    <col min="8195" max="8197" width="16.5703125" style="11" customWidth="1"/>
    <col min="8198" max="8198" width="18.7109375" style="11" customWidth="1"/>
    <col min="8199" max="8199" width="17.28515625" style="11" customWidth="1"/>
    <col min="8200" max="8200" width="16.5703125" style="11" customWidth="1"/>
    <col min="8201" max="8201" width="10.7109375" style="11" customWidth="1"/>
    <col min="8202" max="8202" width="9.7109375" style="11" customWidth="1"/>
    <col min="8203" max="8204" width="9.140625" style="11" customWidth="1"/>
    <col min="8205" max="8448" width="9.140625" style="11"/>
    <col min="8449" max="8449" width="5" style="11" customWidth="1"/>
    <col min="8450" max="8450" width="48.7109375" style="11" customWidth="1"/>
    <col min="8451" max="8453" width="16.5703125" style="11" customWidth="1"/>
    <col min="8454" max="8454" width="18.7109375" style="11" customWidth="1"/>
    <col min="8455" max="8455" width="17.28515625" style="11" customWidth="1"/>
    <col min="8456" max="8456" width="16.5703125" style="11" customWidth="1"/>
    <col min="8457" max="8457" width="10.7109375" style="11" customWidth="1"/>
    <col min="8458" max="8458" width="9.7109375" style="11" customWidth="1"/>
    <col min="8459" max="8460" width="9.140625" style="11" customWidth="1"/>
    <col min="8461" max="8704" width="9.140625" style="11"/>
    <col min="8705" max="8705" width="5" style="11" customWidth="1"/>
    <col min="8706" max="8706" width="48.7109375" style="11" customWidth="1"/>
    <col min="8707" max="8709" width="16.5703125" style="11" customWidth="1"/>
    <col min="8710" max="8710" width="18.7109375" style="11" customWidth="1"/>
    <col min="8711" max="8711" width="17.28515625" style="11" customWidth="1"/>
    <col min="8712" max="8712" width="16.5703125" style="11" customWidth="1"/>
    <col min="8713" max="8713" width="10.7109375" style="11" customWidth="1"/>
    <col min="8714" max="8714" width="9.7109375" style="11" customWidth="1"/>
    <col min="8715" max="8716" width="9.140625" style="11" customWidth="1"/>
    <col min="8717" max="8960" width="9.140625" style="11"/>
    <col min="8961" max="8961" width="5" style="11" customWidth="1"/>
    <col min="8962" max="8962" width="48.7109375" style="11" customWidth="1"/>
    <col min="8963" max="8965" width="16.5703125" style="11" customWidth="1"/>
    <col min="8966" max="8966" width="18.7109375" style="11" customWidth="1"/>
    <col min="8967" max="8967" width="17.28515625" style="11" customWidth="1"/>
    <col min="8968" max="8968" width="16.5703125" style="11" customWidth="1"/>
    <col min="8969" max="8969" width="10.7109375" style="11" customWidth="1"/>
    <col min="8970" max="8970" width="9.7109375" style="11" customWidth="1"/>
    <col min="8971" max="8972" width="9.140625" style="11" customWidth="1"/>
    <col min="8973" max="9216" width="9.140625" style="11"/>
    <col min="9217" max="9217" width="5" style="11" customWidth="1"/>
    <col min="9218" max="9218" width="48.7109375" style="11" customWidth="1"/>
    <col min="9219" max="9221" width="16.5703125" style="11" customWidth="1"/>
    <col min="9222" max="9222" width="18.7109375" style="11" customWidth="1"/>
    <col min="9223" max="9223" width="17.28515625" style="11" customWidth="1"/>
    <col min="9224" max="9224" width="16.5703125" style="11" customWidth="1"/>
    <col min="9225" max="9225" width="10.7109375" style="11" customWidth="1"/>
    <col min="9226" max="9226" width="9.7109375" style="11" customWidth="1"/>
    <col min="9227" max="9228" width="9.140625" style="11" customWidth="1"/>
    <col min="9229" max="9472" width="9.140625" style="11"/>
    <col min="9473" max="9473" width="5" style="11" customWidth="1"/>
    <col min="9474" max="9474" width="48.7109375" style="11" customWidth="1"/>
    <col min="9475" max="9477" width="16.5703125" style="11" customWidth="1"/>
    <col min="9478" max="9478" width="18.7109375" style="11" customWidth="1"/>
    <col min="9479" max="9479" width="17.28515625" style="11" customWidth="1"/>
    <col min="9480" max="9480" width="16.5703125" style="11" customWidth="1"/>
    <col min="9481" max="9481" width="10.7109375" style="11" customWidth="1"/>
    <col min="9482" max="9482" width="9.7109375" style="11" customWidth="1"/>
    <col min="9483" max="9484" width="9.140625" style="11" customWidth="1"/>
    <col min="9485" max="9728" width="9.140625" style="11"/>
    <col min="9729" max="9729" width="5" style="11" customWidth="1"/>
    <col min="9730" max="9730" width="48.7109375" style="11" customWidth="1"/>
    <col min="9731" max="9733" width="16.5703125" style="11" customWidth="1"/>
    <col min="9734" max="9734" width="18.7109375" style="11" customWidth="1"/>
    <col min="9735" max="9735" width="17.28515625" style="11" customWidth="1"/>
    <col min="9736" max="9736" width="16.5703125" style="11" customWidth="1"/>
    <col min="9737" max="9737" width="10.7109375" style="11" customWidth="1"/>
    <col min="9738" max="9738" width="9.7109375" style="11" customWidth="1"/>
    <col min="9739" max="9740" width="9.140625" style="11" customWidth="1"/>
    <col min="9741" max="9984" width="9.140625" style="11"/>
    <col min="9985" max="9985" width="5" style="11" customWidth="1"/>
    <col min="9986" max="9986" width="48.7109375" style="11" customWidth="1"/>
    <col min="9987" max="9989" width="16.5703125" style="11" customWidth="1"/>
    <col min="9990" max="9990" width="18.7109375" style="11" customWidth="1"/>
    <col min="9991" max="9991" width="17.28515625" style="11" customWidth="1"/>
    <col min="9992" max="9992" width="16.5703125" style="11" customWidth="1"/>
    <col min="9993" max="9993" width="10.7109375" style="11" customWidth="1"/>
    <col min="9994" max="9994" width="9.7109375" style="11" customWidth="1"/>
    <col min="9995" max="9996" width="9.140625" style="11" customWidth="1"/>
    <col min="9997" max="10240" width="9.140625" style="11"/>
    <col min="10241" max="10241" width="5" style="11" customWidth="1"/>
    <col min="10242" max="10242" width="48.7109375" style="11" customWidth="1"/>
    <col min="10243" max="10245" width="16.5703125" style="11" customWidth="1"/>
    <col min="10246" max="10246" width="18.7109375" style="11" customWidth="1"/>
    <col min="10247" max="10247" width="17.28515625" style="11" customWidth="1"/>
    <col min="10248" max="10248" width="16.5703125" style="11" customWidth="1"/>
    <col min="10249" max="10249" width="10.7109375" style="11" customWidth="1"/>
    <col min="10250" max="10250" width="9.7109375" style="11" customWidth="1"/>
    <col min="10251" max="10252" width="9.140625" style="11" customWidth="1"/>
    <col min="10253" max="10496" width="9.140625" style="11"/>
    <col min="10497" max="10497" width="5" style="11" customWidth="1"/>
    <col min="10498" max="10498" width="48.7109375" style="11" customWidth="1"/>
    <col min="10499" max="10501" width="16.5703125" style="11" customWidth="1"/>
    <col min="10502" max="10502" width="18.7109375" style="11" customWidth="1"/>
    <col min="10503" max="10503" width="17.28515625" style="11" customWidth="1"/>
    <col min="10504" max="10504" width="16.5703125" style="11" customWidth="1"/>
    <col min="10505" max="10505" width="10.7109375" style="11" customWidth="1"/>
    <col min="10506" max="10506" width="9.7109375" style="11" customWidth="1"/>
    <col min="10507" max="10508" width="9.140625" style="11" customWidth="1"/>
    <col min="10509" max="10752" width="9.140625" style="11"/>
    <col min="10753" max="10753" width="5" style="11" customWidth="1"/>
    <col min="10754" max="10754" width="48.7109375" style="11" customWidth="1"/>
    <col min="10755" max="10757" width="16.5703125" style="11" customWidth="1"/>
    <col min="10758" max="10758" width="18.7109375" style="11" customWidth="1"/>
    <col min="10759" max="10759" width="17.28515625" style="11" customWidth="1"/>
    <col min="10760" max="10760" width="16.5703125" style="11" customWidth="1"/>
    <col min="10761" max="10761" width="10.7109375" style="11" customWidth="1"/>
    <col min="10762" max="10762" width="9.7109375" style="11" customWidth="1"/>
    <col min="10763" max="10764" width="9.140625" style="11" customWidth="1"/>
    <col min="10765" max="11008" width="9.140625" style="11"/>
    <col min="11009" max="11009" width="5" style="11" customWidth="1"/>
    <col min="11010" max="11010" width="48.7109375" style="11" customWidth="1"/>
    <col min="11011" max="11013" width="16.5703125" style="11" customWidth="1"/>
    <col min="11014" max="11014" width="18.7109375" style="11" customWidth="1"/>
    <col min="11015" max="11015" width="17.28515625" style="11" customWidth="1"/>
    <col min="11016" max="11016" width="16.5703125" style="11" customWidth="1"/>
    <col min="11017" max="11017" width="10.7109375" style="11" customWidth="1"/>
    <col min="11018" max="11018" width="9.7109375" style="11" customWidth="1"/>
    <col min="11019" max="11020" width="9.140625" style="11" customWidth="1"/>
    <col min="11021" max="11264" width="9.140625" style="11"/>
    <col min="11265" max="11265" width="5" style="11" customWidth="1"/>
    <col min="11266" max="11266" width="48.7109375" style="11" customWidth="1"/>
    <col min="11267" max="11269" width="16.5703125" style="11" customWidth="1"/>
    <col min="11270" max="11270" width="18.7109375" style="11" customWidth="1"/>
    <col min="11271" max="11271" width="17.28515625" style="11" customWidth="1"/>
    <col min="11272" max="11272" width="16.5703125" style="11" customWidth="1"/>
    <col min="11273" max="11273" width="10.7109375" style="11" customWidth="1"/>
    <col min="11274" max="11274" width="9.7109375" style="11" customWidth="1"/>
    <col min="11275" max="11276" width="9.140625" style="11" customWidth="1"/>
    <col min="11277" max="11520" width="9.140625" style="11"/>
    <col min="11521" max="11521" width="5" style="11" customWidth="1"/>
    <col min="11522" max="11522" width="48.7109375" style="11" customWidth="1"/>
    <col min="11523" max="11525" width="16.5703125" style="11" customWidth="1"/>
    <col min="11526" max="11526" width="18.7109375" style="11" customWidth="1"/>
    <col min="11527" max="11527" width="17.28515625" style="11" customWidth="1"/>
    <col min="11528" max="11528" width="16.5703125" style="11" customWidth="1"/>
    <col min="11529" max="11529" width="10.7109375" style="11" customWidth="1"/>
    <col min="11530" max="11530" width="9.7109375" style="11" customWidth="1"/>
    <col min="11531" max="11532" width="9.140625" style="11" customWidth="1"/>
    <col min="11533" max="11776" width="9.140625" style="11"/>
    <col min="11777" max="11777" width="5" style="11" customWidth="1"/>
    <col min="11778" max="11778" width="48.7109375" style="11" customWidth="1"/>
    <col min="11779" max="11781" width="16.5703125" style="11" customWidth="1"/>
    <col min="11782" max="11782" width="18.7109375" style="11" customWidth="1"/>
    <col min="11783" max="11783" width="17.28515625" style="11" customWidth="1"/>
    <col min="11784" max="11784" width="16.5703125" style="11" customWidth="1"/>
    <col min="11785" max="11785" width="10.7109375" style="11" customWidth="1"/>
    <col min="11786" max="11786" width="9.7109375" style="11" customWidth="1"/>
    <col min="11787" max="11788" width="9.140625" style="11" customWidth="1"/>
    <col min="11789" max="12032" width="9.140625" style="11"/>
    <col min="12033" max="12033" width="5" style="11" customWidth="1"/>
    <col min="12034" max="12034" width="48.7109375" style="11" customWidth="1"/>
    <col min="12035" max="12037" width="16.5703125" style="11" customWidth="1"/>
    <col min="12038" max="12038" width="18.7109375" style="11" customWidth="1"/>
    <col min="12039" max="12039" width="17.28515625" style="11" customWidth="1"/>
    <col min="12040" max="12040" width="16.5703125" style="11" customWidth="1"/>
    <col min="12041" max="12041" width="10.7109375" style="11" customWidth="1"/>
    <col min="12042" max="12042" width="9.7109375" style="11" customWidth="1"/>
    <col min="12043" max="12044" width="9.140625" style="11" customWidth="1"/>
    <col min="12045" max="12288" width="9.140625" style="11"/>
    <col min="12289" max="12289" width="5" style="11" customWidth="1"/>
    <col min="12290" max="12290" width="48.7109375" style="11" customWidth="1"/>
    <col min="12291" max="12293" width="16.5703125" style="11" customWidth="1"/>
    <col min="12294" max="12294" width="18.7109375" style="11" customWidth="1"/>
    <col min="12295" max="12295" width="17.28515625" style="11" customWidth="1"/>
    <col min="12296" max="12296" width="16.5703125" style="11" customWidth="1"/>
    <col min="12297" max="12297" width="10.7109375" style="11" customWidth="1"/>
    <col min="12298" max="12298" width="9.7109375" style="11" customWidth="1"/>
    <col min="12299" max="12300" width="9.140625" style="11" customWidth="1"/>
    <col min="12301" max="12544" width="9.140625" style="11"/>
    <col min="12545" max="12545" width="5" style="11" customWidth="1"/>
    <col min="12546" max="12546" width="48.7109375" style="11" customWidth="1"/>
    <col min="12547" max="12549" width="16.5703125" style="11" customWidth="1"/>
    <col min="12550" max="12550" width="18.7109375" style="11" customWidth="1"/>
    <col min="12551" max="12551" width="17.28515625" style="11" customWidth="1"/>
    <col min="12552" max="12552" width="16.5703125" style="11" customWidth="1"/>
    <col min="12553" max="12553" width="10.7109375" style="11" customWidth="1"/>
    <col min="12554" max="12554" width="9.7109375" style="11" customWidth="1"/>
    <col min="12555" max="12556" width="9.140625" style="11" customWidth="1"/>
    <col min="12557" max="12800" width="9.140625" style="11"/>
    <col min="12801" max="12801" width="5" style="11" customWidth="1"/>
    <col min="12802" max="12802" width="48.7109375" style="11" customWidth="1"/>
    <col min="12803" max="12805" width="16.5703125" style="11" customWidth="1"/>
    <col min="12806" max="12806" width="18.7109375" style="11" customWidth="1"/>
    <col min="12807" max="12807" width="17.28515625" style="11" customWidth="1"/>
    <col min="12808" max="12808" width="16.5703125" style="11" customWidth="1"/>
    <col min="12809" max="12809" width="10.7109375" style="11" customWidth="1"/>
    <col min="12810" max="12810" width="9.7109375" style="11" customWidth="1"/>
    <col min="12811" max="12812" width="9.140625" style="11" customWidth="1"/>
    <col min="12813" max="13056" width="9.140625" style="11"/>
    <col min="13057" max="13057" width="5" style="11" customWidth="1"/>
    <col min="13058" max="13058" width="48.7109375" style="11" customWidth="1"/>
    <col min="13059" max="13061" width="16.5703125" style="11" customWidth="1"/>
    <col min="13062" max="13062" width="18.7109375" style="11" customWidth="1"/>
    <col min="13063" max="13063" width="17.28515625" style="11" customWidth="1"/>
    <col min="13064" max="13064" width="16.5703125" style="11" customWidth="1"/>
    <col min="13065" max="13065" width="10.7109375" style="11" customWidth="1"/>
    <col min="13066" max="13066" width="9.7109375" style="11" customWidth="1"/>
    <col min="13067" max="13068" width="9.140625" style="11" customWidth="1"/>
    <col min="13069" max="13312" width="9.140625" style="11"/>
    <col min="13313" max="13313" width="5" style="11" customWidth="1"/>
    <col min="13314" max="13314" width="48.7109375" style="11" customWidth="1"/>
    <col min="13315" max="13317" width="16.5703125" style="11" customWidth="1"/>
    <col min="13318" max="13318" width="18.7109375" style="11" customWidth="1"/>
    <col min="13319" max="13319" width="17.28515625" style="11" customWidth="1"/>
    <col min="13320" max="13320" width="16.5703125" style="11" customWidth="1"/>
    <col min="13321" max="13321" width="10.7109375" style="11" customWidth="1"/>
    <col min="13322" max="13322" width="9.7109375" style="11" customWidth="1"/>
    <col min="13323" max="13324" width="9.140625" style="11" customWidth="1"/>
    <col min="13325" max="13568" width="9.140625" style="11"/>
    <col min="13569" max="13569" width="5" style="11" customWidth="1"/>
    <col min="13570" max="13570" width="48.7109375" style="11" customWidth="1"/>
    <col min="13571" max="13573" width="16.5703125" style="11" customWidth="1"/>
    <col min="13574" max="13574" width="18.7109375" style="11" customWidth="1"/>
    <col min="13575" max="13575" width="17.28515625" style="11" customWidth="1"/>
    <col min="13576" max="13576" width="16.5703125" style="11" customWidth="1"/>
    <col min="13577" max="13577" width="10.7109375" style="11" customWidth="1"/>
    <col min="13578" max="13578" width="9.7109375" style="11" customWidth="1"/>
    <col min="13579" max="13580" width="9.140625" style="11" customWidth="1"/>
    <col min="13581" max="13824" width="9.140625" style="11"/>
    <col min="13825" max="13825" width="5" style="11" customWidth="1"/>
    <col min="13826" max="13826" width="48.7109375" style="11" customWidth="1"/>
    <col min="13827" max="13829" width="16.5703125" style="11" customWidth="1"/>
    <col min="13830" max="13830" width="18.7109375" style="11" customWidth="1"/>
    <col min="13831" max="13831" width="17.28515625" style="11" customWidth="1"/>
    <col min="13832" max="13832" width="16.5703125" style="11" customWidth="1"/>
    <col min="13833" max="13833" width="10.7109375" style="11" customWidth="1"/>
    <col min="13834" max="13834" width="9.7109375" style="11" customWidth="1"/>
    <col min="13835" max="13836" width="9.140625" style="11" customWidth="1"/>
    <col min="13837" max="14080" width="9.140625" style="11"/>
    <col min="14081" max="14081" width="5" style="11" customWidth="1"/>
    <col min="14082" max="14082" width="48.7109375" style="11" customWidth="1"/>
    <col min="14083" max="14085" width="16.5703125" style="11" customWidth="1"/>
    <col min="14086" max="14086" width="18.7109375" style="11" customWidth="1"/>
    <col min="14087" max="14087" width="17.28515625" style="11" customWidth="1"/>
    <col min="14088" max="14088" width="16.5703125" style="11" customWidth="1"/>
    <col min="14089" max="14089" width="10.7109375" style="11" customWidth="1"/>
    <col min="14090" max="14090" width="9.7109375" style="11" customWidth="1"/>
    <col min="14091" max="14092" width="9.140625" style="11" customWidth="1"/>
    <col min="14093" max="14336" width="9.140625" style="11"/>
    <col min="14337" max="14337" width="5" style="11" customWidth="1"/>
    <col min="14338" max="14338" width="48.7109375" style="11" customWidth="1"/>
    <col min="14339" max="14341" width="16.5703125" style="11" customWidth="1"/>
    <col min="14342" max="14342" width="18.7109375" style="11" customWidth="1"/>
    <col min="14343" max="14343" width="17.28515625" style="11" customWidth="1"/>
    <col min="14344" max="14344" width="16.5703125" style="11" customWidth="1"/>
    <col min="14345" max="14345" width="10.7109375" style="11" customWidth="1"/>
    <col min="14346" max="14346" width="9.7109375" style="11" customWidth="1"/>
    <col min="14347" max="14348" width="9.140625" style="11" customWidth="1"/>
    <col min="14349" max="14592" width="9.140625" style="11"/>
    <col min="14593" max="14593" width="5" style="11" customWidth="1"/>
    <col min="14594" max="14594" width="48.7109375" style="11" customWidth="1"/>
    <col min="14595" max="14597" width="16.5703125" style="11" customWidth="1"/>
    <col min="14598" max="14598" width="18.7109375" style="11" customWidth="1"/>
    <col min="14599" max="14599" width="17.28515625" style="11" customWidth="1"/>
    <col min="14600" max="14600" width="16.5703125" style="11" customWidth="1"/>
    <col min="14601" max="14601" width="10.7109375" style="11" customWidth="1"/>
    <col min="14602" max="14602" width="9.7109375" style="11" customWidth="1"/>
    <col min="14603" max="14604" width="9.140625" style="11" customWidth="1"/>
    <col min="14605" max="14848" width="9.140625" style="11"/>
    <col min="14849" max="14849" width="5" style="11" customWidth="1"/>
    <col min="14850" max="14850" width="48.7109375" style="11" customWidth="1"/>
    <col min="14851" max="14853" width="16.5703125" style="11" customWidth="1"/>
    <col min="14854" max="14854" width="18.7109375" style="11" customWidth="1"/>
    <col min="14855" max="14855" width="17.28515625" style="11" customWidth="1"/>
    <col min="14856" max="14856" width="16.5703125" style="11" customWidth="1"/>
    <col min="14857" max="14857" width="10.7109375" style="11" customWidth="1"/>
    <col min="14858" max="14858" width="9.7109375" style="11" customWidth="1"/>
    <col min="14859" max="14860" width="9.140625" style="11" customWidth="1"/>
    <col min="14861" max="15104" width="9.140625" style="11"/>
    <col min="15105" max="15105" width="5" style="11" customWidth="1"/>
    <col min="15106" max="15106" width="48.7109375" style="11" customWidth="1"/>
    <col min="15107" max="15109" width="16.5703125" style="11" customWidth="1"/>
    <col min="15110" max="15110" width="18.7109375" style="11" customWidth="1"/>
    <col min="15111" max="15111" width="17.28515625" style="11" customWidth="1"/>
    <col min="15112" max="15112" width="16.5703125" style="11" customWidth="1"/>
    <col min="15113" max="15113" width="10.7109375" style="11" customWidth="1"/>
    <col min="15114" max="15114" width="9.7109375" style="11" customWidth="1"/>
    <col min="15115" max="15116" width="9.140625" style="11" customWidth="1"/>
    <col min="15117" max="15360" width="9.140625" style="11"/>
    <col min="15361" max="15361" width="5" style="11" customWidth="1"/>
    <col min="15362" max="15362" width="48.7109375" style="11" customWidth="1"/>
    <col min="15363" max="15365" width="16.5703125" style="11" customWidth="1"/>
    <col min="15366" max="15366" width="18.7109375" style="11" customWidth="1"/>
    <col min="15367" max="15367" width="17.28515625" style="11" customWidth="1"/>
    <col min="15368" max="15368" width="16.5703125" style="11" customWidth="1"/>
    <col min="15369" max="15369" width="10.7109375" style="11" customWidth="1"/>
    <col min="15370" max="15370" width="9.7109375" style="11" customWidth="1"/>
    <col min="15371" max="15372" width="9.140625" style="11" customWidth="1"/>
    <col min="15373" max="15616" width="9.140625" style="11"/>
    <col min="15617" max="15617" width="5" style="11" customWidth="1"/>
    <col min="15618" max="15618" width="48.7109375" style="11" customWidth="1"/>
    <col min="15619" max="15621" width="16.5703125" style="11" customWidth="1"/>
    <col min="15622" max="15622" width="18.7109375" style="11" customWidth="1"/>
    <col min="15623" max="15623" width="17.28515625" style="11" customWidth="1"/>
    <col min="15624" max="15624" width="16.5703125" style="11" customWidth="1"/>
    <col min="15625" max="15625" width="10.7109375" style="11" customWidth="1"/>
    <col min="15626" max="15626" width="9.7109375" style="11" customWidth="1"/>
    <col min="15627" max="15628" width="9.140625" style="11" customWidth="1"/>
    <col min="15629" max="15872" width="9.140625" style="11"/>
    <col min="15873" max="15873" width="5" style="11" customWidth="1"/>
    <col min="15874" max="15874" width="48.7109375" style="11" customWidth="1"/>
    <col min="15875" max="15877" width="16.5703125" style="11" customWidth="1"/>
    <col min="15878" max="15878" width="18.7109375" style="11" customWidth="1"/>
    <col min="15879" max="15879" width="17.28515625" style="11" customWidth="1"/>
    <col min="15880" max="15880" width="16.5703125" style="11" customWidth="1"/>
    <col min="15881" max="15881" width="10.7109375" style="11" customWidth="1"/>
    <col min="15882" max="15882" width="9.7109375" style="11" customWidth="1"/>
    <col min="15883" max="15884" width="9.140625" style="11" customWidth="1"/>
    <col min="15885" max="16128" width="9.140625" style="11"/>
    <col min="16129" max="16129" width="5" style="11" customWidth="1"/>
    <col min="16130" max="16130" width="48.7109375" style="11" customWidth="1"/>
    <col min="16131" max="16133" width="16.5703125" style="11" customWidth="1"/>
    <col min="16134" max="16134" width="18.7109375" style="11" customWidth="1"/>
    <col min="16135" max="16135" width="17.28515625" style="11" customWidth="1"/>
    <col min="16136" max="16136" width="16.5703125" style="11" customWidth="1"/>
    <col min="16137" max="16137" width="10.7109375" style="11" customWidth="1"/>
    <col min="16138" max="16138" width="9.7109375" style="11" customWidth="1"/>
    <col min="16139" max="16140" width="9.140625" style="11" customWidth="1"/>
    <col min="16141" max="16384" width="9.140625" style="11"/>
  </cols>
  <sheetData>
    <row r="1" spans="1:11" ht="20.25" customHeight="1" x14ac:dyDescent="0.25">
      <c r="A1" s="61" t="s">
        <v>224</v>
      </c>
      <c r="B1" s="62"/>
      <c r="C1" s="15"/>
      <c r="D1" s="15"/>
      <c r="E1" s="15"/>
      <c r="F1" s="15"/>
      <c r="G1" s="15"/>
      <c r="H1" s="15"/>
      <c r="I1" s="363" t="s">
        <v>277</v>
      </c>
      <c r="J1" s="363"/>
      <c r="K1" s="363"/>
    </row>
    <row r="2" spans="1:11" ht="20.25" customHeight="1" x14ac:dyDescent="0.25">
      <c r="A2" s="61" t="s">
        <v>41</v>
      </c>
      <c r="B2" s="62"/>
      <c r="C2" s="18"/>
      <c r="D2" s="18"/>
      <c r="E2" s="18"/>
      <c r="F2" s="18"/>
      <c r="G2" s="18"/>
      <c r="H2" s="18"/>
      <c r="I2" s="3"/>
      <c r="J2" s="3"/>
      <c r="K2" s="3"/>
    </row>
    <row r="3" spans="1:11" ht="16.5" x14ac:dyDescent="0.25">
      <c r="A3" s="71"/>
      <c r="B3" s="62"/>
    </row>
    <row r="4" spans="1:11" customFormat="1" ht="20.25" customHeight="1" x14ac:dyDescent="0.25">
      <c r="A4" s="364" t="s">
        <v>275</v>
      </c>
      <c r="B4" s="364"/>
      <c r="C4" s="364"/>
      <c r="D4" s="364"/>
      <c r="E4" s="364"/>
      <c r="F4" s="364"/>
      <c r="G4" s="364"/>
      <c r="H4" s="364"/>
      <c r="I4" s="364"/>
      <c r="J4" s="364"/>
      <c r="K4" s="364"/>
    </row>
    <row r="5" spans="1:11" customFormat="1" ht="11.25" customHeight="1" x14ac:dyDescent="0.25">
      <c r="A5" s="364"/>
      <c r="B5" s="364"/>
      <c r="C5" s="364"/>
      <c r="D5" s="364"/>
      <c r="E5" s="364"/>
      <c r="F5" s="364"/>
      <c r="G5" s="364"/>
      <c r="H5" s="364"/>
      <c r="I5" s="364"/>
      <c r="J5" s="364"/>
      <c r="K5" s="364"/>
    </row>
    <row r="6" spans="1:11" ht="21.75" customHeight="1" x14ac:dyDescent="0.25">
      <c r="A6" s="365" t="s">
        <v>226</v>
      </c>
      <c r="B6" s="365"/>
      <c r="C6" s="365"/>
      <c r="D6" s="365"/>
      <c r="E6" s="365"/>
      <c r="F6" s="365"/>
      <c r="G6" s="365"/>
      <c r="H6" s="365"/>
      <c r="I6" s="365"/>
      <c r="J6" s="365"/>
      <c r="K6" s="365"/>
    </row>
    <row r="7" spans="1:11" ht="20.25" customHeight="1" x14ac:dyDescent="0.25">
      <c r="A7" s="17"/>
      <c r="B7" s="18"/>
    </row>
    <row r="8" spans="1:11" ht="21.75" customHeight="1" x14ac:dyDescent="0.25">
      <c r="A8" s="16"/>
      <c r="B8" s="19"/>
      <c r="F8" s="366" t="s">
        <v>76</v>
      </c>
      <c r="G8" s="366"/>
      <c r="H8" s="366"/>
      <c r="I8" s="366"/>
      <c r="J8" s="366"/>
      <c r="K8" s="366"/>
    </row>
    <row r="9" spans="1:11" s="47" customFormat="1" ht="12.75" x14ac:dyDescent="0.25">
      <c r="A9" s="367" t="s">
        <v>0</v>
      </c>
      <c r="B9" s="367" t="s">
        <v>75</v>
      </c>
      <c r="C9" s="370" t="s">
        <v>211</v>
      </c>
      <c r="D9" s="370" t="s">
        <v>173</v>
      </c>
      <c r="E9" s="370"/>
      <c r="F9" s="370" t="s">
        <v>2</v>
      </c>
      <c r="G9" s="370" t="s">
        <v>173</v>
      </c>
      <c r="H9" s="370"/>
      <c r="I9" s="370" t="s">
        <v>79</v>
      </c>
      <c r="J9" s="370"/>
      <c r="K9" s="370"/>
    </row>
    <row r="10" spans="1:11" s="47" customFormat="1" ht="12.75" x14ac:dyDescent="0.25">
      <c r="A10" s="368"/>
      <c r="B10" s="368"/>
      <c r="C10" s="370"/>
      <c r="D10" s="370" t="s">
        <v>212</v>
      </c>
      <c r="E10" s="370" t="s">
        <v>213</v>
      </c>
      <c r="F10" s="370"/>
      <c r="G10" s="370" t="s">
        <v>212</v>
      </c>
      <c r="H10" s="370" t="s">
        <v>213</v>
      </c>
      <c r="I10" s="373" t="s">
        <v>214</v>
      </c>
      <c r="J10" s="373" t="s">
        <v>215</v>
      </c>
      <c r="K10" s="373" t="s">
        <v>216</v>
      </c>
    </row>
    <row r="11" spans="1:11" s="47" customFormat="1" ht="12.75" x14ac:dyDescent="0.25">
      <c r="A11" s="368"/>
      <c r="B11" s="368"/>
      <c r="C11" s="370"/>
      <c r="D11" s="370"/>
      <c r="E11" s="370"/>
      <c r="F11" s="370"/>
      <c r="G11" s="370"/>
      <c r="H11" s="370"/>
      <c r="I11" s="374"/>
      <c r="J11" s="374"/>
      <c r="K11" s="374"/>
    </row>
    <row r="12" spans="1:11" s="47" customFormat="1" ht="12.75" x14ac:dyDescent="0.25">
      <c r="A12" s="368"/>
      <c r="B12" s="368"/>
      <c r="C12" s="370"/>
      <c r="D12" s="370"/>
      <c r="E12" s="370"/>
      <c r="F12" s="370"/>
      <c r="G12" s="370"/>
      <c r="H12" s="370"/>
      <c r="I12" s="374"/>
      <c r="J12" s="374"/>
      <c r="K12" s="374"/>
    </row>
    <row r="13" spans="1:11" s="47" customFormat="1" ht="12.75" x14ac:dyDescent="0.25">
      <c r="A13" s="369"/>
      <c r="B13" s="369"/>
      <c r="C13" s="370"/>
      <c r="D13" s="370"/>
      <c r="E13" s="370"/>
      <c r="F13" s="370"/>
      <c r="G13" s="370"/>
      <c r="H13" s="370"/>
      <c r="I13" s="375"/>
      <c r="J13" s="375"/>
      <c r="K13" s="375"/>
    </row>
    <row r="14" spans="1:11" s="36" customFormat="1" ht="18.75" customHeight="1" x14ac:dyDescent="0.25">
      <c r="A14" s="37" t="s">
        <v>11</v>
      </c>
      <c r="B14" s="37" t="s">
        <v>12</v>
      </c>
      <c r="C14" s="38" t="s">
        <v>217</v>
      </c>
      <c r="D14" s="38">
        <v>2</v>
      </c>
      <c r="E14" s="38">
        <f>D14+1</f>
        <v>3</v>
      </c>
      <c r="F14" s="38" t="s">
        <v>218</v>
      </c>
      <c r="G14" s="38">
        <v>5</v>
      </c>
      <c r="H14" s="38">
        <f>G14+1</f>
        <v>6</v>
      </c>
      <c r="I14" s="38" t="s">
        <v>219</v>
      </c>
      <c r="J14" s="38" t="s">
        <v>220</v>
      </c>
      <c r="K14" s="38" t="s">
        <v>221</v>
      </c>
    </row>
    <row r="15" spans="1:11" s="41" customFormat="1" ht="21.75" customHeight="1" x14ac:dyDescent="0.25">
      <c r="A15" s="39"/>
      <c r="B15" s="39" t="s">
        <v>177</v>
      </c>
      <c r="C15" s="40">
        <f>C16+C60+C66+C69+C70</f>
        <v>605568000000</v>
      </c>
      <c r="D15" s="40">
        <f>D16+D60+D66+D69+D70</f>
        <v>508057000000</v>
      </c>
      <c r="E15" s="40">
        <f>E16+E60+E66+E69+E70</f>
        <v>97511000000</v>
      </c>
      <c r="F15" s="40">
        <v>1057086863712</v>
      </c>
      <c r="G15" s="40">
        <v>866518001990</v>
      </c>
      <c r="H15" s="40">
        <v>190568861722</v>
      </c>
      <c r="I15" s="48">
        <f>F15/C15*100</f>
        <v>174.56121586873812</v>
      </c>
      <c r="J15" s="49">
        <f>G15/D15*100</f>
        <v>170.55527273317759</v>
      </c>
      <c r="K15" s="49">
        <f>H15/E15*100</f>
        <v>195.43319391863483</v>
      </c>
    </row>
    <row r="16" spans="1:11" s="41" customFormat="1" ht="19.5" customHeight="1" x14ac:dyDescent="0.25">
      <c r="A16" s="39" t="s">
        <v>11</v>
      </c>
      <c r="B16" s="42" t="s">
        <v>178</v>
      </c>
      <c r="C16" s="40">
        <f>C17+C41+C58</f>
        <v>470690000000</v>
      </c>
      <c r="D16" s="40">
        <f>D17+D41+D58</f>
        <v>373539000000</v>
      </c>
      <c r="E16" s="40">
        <f>E17+E41+E58</f>
        <v>97151000000</v>
      </c>
      <c r="F16" s="40">
        <v>552429441012</v>
      </c>
      <c r="G16" s="40">
        <v>445519644220</v>
      </c>
      <c r="H16" s="40">
        <v>106909796792</v>
      </c>
      <c r="I16" s="48">
        <f t="shared" ref="I16:K65" si="0">F16/C16*100</f>
        <v>117.36587584439866</v>
      </c>
      <c r="J16" s="49">
        <f t="shared" si="0"/>
        <v>119.26991404378124</v>
      </c>
      <c r="K16" s="49">
        <f t="shared" si="0"/>
        <v>110.04497822153144</v>
      </c>
    </row>
    <row r="17" spans="1:11" s="41" customFormat="1" ht="15" x14ac:dyDescent="0.25">
      <c r="A17" s="39" t="s">
        <v>14</v>
      </c>
      <c r="B17" s="42" t="s">
        <v>50</v>
      </c>
      <c r="C17" s="40">
        <f>C18</f>
        <v>67010000000</v>
      </c>
      <c r="D17" s="40">
        <f>D18</f>
        <v>66010000000</v>
      </c>
      <c r="E17" s="40">
        <f>E18</f>
        <v>1000000000</v>
      </c>
      <c r="F17" s="40">
        <v>125710514622</v>
      </c>
      <c r="G17" s="40">
        <v>117756152822</v>
      </c>
      <c r="H17" s="40">
        <v>7954361800</v>
      </c>
      <c r="I17" s="48">
        <f t="shared" si="0"/>
        <v>187.59963381883301</v>
      </c>
      <c r="J17" s="49">
        <f t="shared" si="0"/>
        <v>178.39138436903499</v>
      </c>
      <c r="K17" s="49">
        <f t="shared" si="0"/>
        <v>795.43618000000004</v>
      </c>
    </row>
    <row r="18" spans="1:11" s="46" customFormat="1" ht="15" x14ac:dyDescent="0.25">
      <c r="A18" s="50" t="s">
        <v>59</v>
      </c>
      <c r="B18" s="51" t="s">
        <v>179</v>
      </c>
      <c r="C18" s="52">
        <f>SUM(D18:E18)</f>
        <v>67010000000</v>
      </c>
      <c r="D18" s="52">
        <f>SUM(D19:D40)</f>
        <v>66010000000</v>
      </c>
      <c r="E18" s="52">
        <f>SUM(E19:E40)</f>
        <v>1000000000</v>
      </c>
      <c r="F18" s="52">
        <v>123210514622</v>
      </c>
      <c r="G18" s="52">
        <v>115256152822</v>
      </c>
      <c r="H18" s="52">
        <v>7954361800</v>
      </c>
      <c r="I18" s="53">
        <f t="shared" si="0"/>
        <v>183.8688473690494</v>
      </c>
      <c r="J18" s="49">
        <f t="shared" si="0"/>
        <v>174.60407941524011</v>
      </c>
      <c r="K18" s="49">
        <f t="shared" si="0"/>
        <v>795.43618000000004</v>
      </c>
    </row>
    <row r="19" spans="1:11" s="41" customFormat="1" ht="15" x14ac:dyDescent="0.25">
      <c r="A19" s="39"/>
      <c r="B19" s="42" t="s">
        <v>180</v>
      </c>
      <c r="C19" s="40">
        <v>0</v>
      </c>
      <c r="D19" s="40">
        <v>0</v>
      </c>
      <c r="E19" s="40">
        <v>0</v>
      </c>
      <c r="F19" s="40">
        <v>0</v>
      </c>
      <c r="G19" s="40">
        <v>0</v>
      </c>
      <c r="H19" s="40">
        <v>0</v>
      </c>
      <c r="I19" s="48"/>
      <c r="J19" s="49"/>
      <c r="K19" s="49"/>
    </row>
    <row r="20" spans="1:11" s="41" customFormat="1" ht="15" x14ac:dyDescent="0.25">
      <c r="A20" s="43" t="s">
        <v>82</v>
      </c>
      <c r="B20" s="44" t="s">
        <v>3</v>
      </c>
      <c r="C20" s="45">
        <v>0</v>
      </c>
      <c r="D20" s="45">
        <v>0</v>
      </c>
      <c r="E20" s="45">
        <v>0</v>
      </c>
      <c r="F20" s="45">
        <v>2007983000</v>
      </c>
      <c r="G20" s="45">
        <v>2007983000</v>
      </c>
      <c r="H20" s="45">
        <v>0</v>
      </c>
      <c r="I20" s="48"/>
      <c r="J20" s="49"/>
      <c r="K20" s="49"/>
    </row>
    <row r="21" spans="1:11" s="41" customFormat="1" ht="15" x14ac:dyDescent="0.25">
      <c r="A21" s="43" t="s">
        <v>82</v>
      </c>
      <c r="B21" s="44" t="s">
        <v>181</v>
      </c>
      <c r="C21" s="45">
        <v>0</v>
      </c>
      <c r="D21" s="45">
        <v>0</v>
      </c>
      <c r="E21" s="45">
        <v>0</v>
      </c>
      <c r="F21" s="45">
        <v>0</v>
      </c>
      <c r="G21" s="45">
        <v>0</v>
      </c>
      <c r="H21" s="45">
        <v>0</v>
      </c>
      <c r="I21" s="48"/>
      <c r="J21" s="49"/>
      <c r="K21" s="49"/>
    </row>
    <row r="22" spans="1:11" s="41" customFormat="1" ht="15" x14ac:dyDescent="0.25">
      <c r="A22" s="43" t="s">
        <v>82</v>
      </c>
      <c r="B22" s="44" t="s">
        <v>5</v>
      </c>
      <c r="C22" s="45">
        <v>0</v>
      </c>
      <c r="D22" s="45">
        <v>0</v>
      </c>
      <c r="E22" s="45">
        <v>0</v>
      </c>
      <c r="F22" s="45">
        <v>4508978000</v>
      </c>
      <c r="G22" s="45">
        <v>4136152000</v>
      </c>
      <c r="H22" s="45">
        <v>372826000</v>
      </c>
      <c r="I22" s="48"/>
      <c r="J22" s="49"/>
      <c r="K22" s="49"/>
    </row>
    <row r="23" spans="1:11" s="41" customFormat="1" ht="15" x14ac:dyDescent="0.25">
      <c r="A23" s="43" t="s">
        <v>82</v>
      </c>
      <c r="B23" s="44" t="s">
        <v>182</v>
      </c>
      <c r="C23" s="45">
        <v>0</v>
      </c>
      <c r="D23" s="45">
        <v>0</v>
      </c>
      <c r="E23" s="45">
        <v>0</v>
      </c>
      <c r="F23" s="45">
        <v>515766000</v>
      </c>
      <c r="G23" s="45">
        <v>515766000</v>
      </c>
      <c r="H23" s="45">
        <v>0</v>
      </c>
      <c r="I23" s="48"/>
      <c r="J23" s="49"/>
      <c r="K23" s="49"/>
    </row>
    <row r="24" spans="1:11" s="41" customFormat="1" ht="15" x14ac:dyDescent="0.25">
      <c r="A24" s="43" t="s">
        <v>82</v>
      </c>
      <c r="B24" s="44" t="s">
        <v>87</v>
      </c>
      <c r="C24" s="45">
        <v>0</v>
      </c>
      <c r="D24" s="45">
        <v>0</v>
      </c>
      <c r="E24" s="45">
        <v>0</v>
      </c>
      <c r="F24" s="45">
        <v>3542000</v>
      </c>
      <c r="G24" s="45">
        <v>3542000</v>
      </c>
      <c r="H24" s="45">
        <v>0</v>
      </c>
      <c r="I24" s="48"/>
      <c r="J24" s="49"/>
      <c r="K24" s="49"/>
    </row>
    <row r="25" spans="1:11" s="41" customFormat="1" ht="15" x14ac:dyDescent="0.25">
      <c r="A25" s="43" t="s">
        <v>82</v>
      </c>
      <c r="B25" s="44" t="s">
        <v>7</v>
      </c>
      <c r="C25" s="45">
        <v>0</v>
      </c>
      <c r="D25" s="45">
        <v>0</v>
      </c>
      <c r="E25" s="45">
        <v>0</v>
      </c>
      <c r="F25" s="45">
        <v>862681600</v>
      </c>
      <c r="G25" s="45">
        <v>862681600</v>
      </c>
      <c r="H25" s="45">
        <v>0</v>
      </c>
      <c r="I25" s="48"/>
      <c r="J25" s="49"/>
      <c r="K25" s="49"/>
    </row>
    <row r="26" spans="1:11" s="41" customFormat="1" ht="15" x14ac:dyDescent="0.25">
      <c r="A26" s="43" t="s">
        <v>82</v>
      </c>
      <c r="B26" s="44" t="s">
        <v>183</v>
      </c>
      <c r="C26" s="45">
        <v>0</v>
      </c>
      <c r="D26" s="45">
        <v>0</v>
      </c>
      <c r="E26" s="45">
        <v>0</v>
      </c>
      <c r="F26" s="45">
        <v>0</v>
      </c>
      <c r="G26" s="45">
        <v>0</v>
      </c>
      <c r="H26" s="45">
        <v>0</v>
      </c>
      <c r="I26" s="48"/>
      <c r="J26" s="49"/>
      <c r="K26" s="49"/>
    </row>
    <row r="27" spans="1:11" s="41" customFormat="1" ht="15" x14ac:dyDescent="0.25">
      <c r="A27" s="39" t="s">
        <v>82</v>
      </c>
      <c r="B27" s="42" t="s">
        <v>8</v>
      </c>
      <c r="C27" s="40">
        <v>0</v>
      </c>
      <c r="D27" s="40">
        <v>0</v>
      </c>
      <c r="E27" s="40">
        <v>0</v>
      </c>
      <c r="F27" s="40">
        <v>0</v>
      </c>
      <c r="G27" s="40">
        <v>0</v>
      </c>
      <c r="H27" s="40">
        <v>0</v>
      </c>
      <c r="I27" s="48"/>
      <c r="J27" s="49"/>
      <c r="K27" s="49"/>
    </row>
    <row r="28" spans="1:11" s="41" customFormat="1" ht="15" x14ac:dyDescent="0.25">
      <c r="A28" s="43" t="s">
        <v>82</v>
      </c>
      <c r="B28" s="44" t="s">
        <v>184</v>
      </c>
      <c r="C28" s="45">
        <v>0</v>
      </c>
      <c r="D28" s="45">
        <v>0</v>
      </c>
      <c r="E28" s="45">
        <v>0</v>
      </c>
      <c r="F28" s="45">
        <v>0</v>
      </c>
      <c r="G28" s="45">
        <v>0</v>
      </c>
      <c r="H28" s="45">
        <v>0</v>
      </c>
      <c r="I28" s="48"/>
      <c r="J28" s="49"/>
      <c r="K28" s="49"/>
    </row>
    <row r="29" spans="1:11" s="41" customFormat="1" ht="15" x14ac:dyDescent="0.25">
      <c r="A29" s="43" t="s">
        <v>82</v>
      </c>
      <c r="B29" s="44" t="s">
        <v>88</v>
      </c>
      <c r="C29" s="45">
        <v>0</v>
      </c>
      <c r="D29" s="45">
        <v>0</v>
      </c>
      <c r="E29" s="45">
        <v>0</v>
      </c>
      <c r="F29" s="45">
        <v>107001858422</v>
      </c>
      <c r="G29" s="45">
        <v>102038597222</v>
      </c>
      <c r="H29" s="45">
        <v>4963261200</v>
      </c>
      <c r="I29" s="48"/>
      <c r="J29" s="49"/>
      <c r="K29" s="49"/>
    </row>
    <row r="30" spans="1:11" s="41" customFormat="1" ht="30" x14ac:dyDescent="0.25">
      <c r="A30" s="43" t="s">
        <v>82</v>
      </c>
      <c r="B30" s="44" t="s">
        <v>185</v>
      </c>
      <c r="C30" s="45">
        <v>0</v>
      </c>
      <c r="D30" s="45">
        <v>0</v>
      </c>
      <c r="E30" s="45">
        <v>0</v>
      </c>
      <c r="F30" s="45">
        <v>8309705600</v>
      </c>
      <c r="G30" s="45">
        <v>5691431000</v>
      </c>
      <c r="H30" s="45">
        <v>2618274600</v>
      </c>
      <c r="I30" s="48"/>
      <c r="J30" s="49"/>
      <c r="K30" s="49"/>
    </row>
    <row r="31" spans="1:11" s="41" customFormat="1" ht="15" x14ac:dyDescent="0.25">
      <c r="A31" s="43" t="s">
        <v>82</v>
      </c>
      <c r="B31" s="44" t="s">
        <v>186</v>
      </c>
      <c r="C31" s="45">
        <v>0</v>
      </c>
      <c r="D31" s="45">
        <v>0</v>
      </c>
      <c r="E31" s="45">
        <v>0</v>
      </c>
      <c r="F31" s="45">
        <v>0</v>
      </c>
      <c r="G31" s="45">
        <v>0</v>
      </c>
      <c r="H31" s="45">
        <v>0</v>
      </c>
      <c r="I31" s="48"/>
      <c r="J31" s="49"/>
      <c r="K31" s="49"/>
    </row>
    <row r="32" spans="1:11" s="41" customFormat="1" ht="15" x14ac:dyDescent="0.25">
      <c r="A32" s="43" t="s">
        <v>82</v>
      </c>
      <c r="B32" s="44" t="s">
        <v>187</v>
      </c>
      <c r="C32" s="45">
        <v>0</v>
      </c>
      <c r="D32" s="45">
        <v>0</v>
      </c>
      <c r="E32" s="45">
        <v>0</v>
      </c>
      <c r="F32" s="45">
        <v>0</v>
      </c>
      <c r="G32" s="45">
        <v>0</v>
      </c>
      <c r="H32" s="45">
        <v>0</v>
      </c>
      <c r="I32" s="48"/>
      <c r="J32" s="49"/>
      <c r="K32" s="49"/>
    </row>
    <row r="33" spans="1:11" s="41" customFormat="1" ht="15" x14ac:dyDescent="0.25">
      <c r="A33" s="43"/>
      <c r="B33" s="44" t="s">
        <v>188</v>
      </c>
      <c r="C33" s="45">
        <v>0</v>
      </c>
      <c r="D33" s="45">
        <v>0</v>
      </c>
      <c r="E33" s="45">
        <v>0</v>
      </c>
      <c r="F33" s="45">
        <v>0</v>
      </c>
      <c r="G33" s="45">
        <v>0</v>
      </c>
      <c r="H33" s="45">
        <v>0</v>
      </c>
      <c r="I33" s="48"/>
      <c r="J33" s="49"/>
      <c r="K33" s="49"/>
    </row>
    <row r="34" spans="1:11" s="41" customFormat="1" ht="15" x14ac:dyDescent="0.25">
      <c r="A34" s="43" t="s">
        <v>82</v>
      </c>
      <c r="B34" s="44" t="s">
        <v>189</v>
      </c>
      <c r="C34" s="45">
        <f>D34+E34</f>
        <v>37500000000</v>
      </c>
      <c r="D34" s="45">
        <v>37500000000</v>
      </c>
      <c r="E34" s="45">
        <v>0</v>
      </c>
      <c r="F34" s="45">
        <v>0</v>
      </c>
      <c r="G34" s="45">
        <v>0</v>
      </c>
      <c r="H34" s="45">
        <v>0</v>
      </c>
      <c r="I34" s="48">
        <f t="shared" si="0"/>
        <v>0</v>
      </c>
      <c r="J34" s="49"/>
      <c r="K34" s="49"/>
    </row>
    <row r="35" spans="1:11" s="41" customFormat="1" ht="15" x14ac:dyDescent="0.25">
      <c r="A35" s="43" t="s">
        <v>82</v>
      </c>
      <c r="B35" s="44" t="s">
        <v>190</v>
      </c>
      <c r="C35" s="45">
        <v>0</v>
      </c>
      <c r="D35" s="45">
        <v>0</v>
      </c>
      <c r="E35" s="45">
        <v>0</v>
      </c>
      <c r="F35" s="45">
        <v>36537376500</v>
      </c>
      <c r="G35" s="45">
        <v>36537376500</v>
      </c>
      <c r="H35" s="45">
        <v>0</v>
      </c>
      <c r="I35" s="48"/>
      <c r="J35" s="49"/>
      <c r="K35" s="49"/>
    </row>
    <row r="36" spans="1:11" s="41" customFormat="1" ht="15" x14ac:dyDescent="0.25">
      <c r="A36" s="43"/>
      <c r="B36" s="44" t="s">
        <v>191</v>
      </c>
      <c r="C36" s="45">
        <v>0</v>
      </c>
      <c r="D36" s="45">
        <v>0</v>
      </c>
      <c r="E36" s="45">
        <v>0</v>
      </c>
      <c r="F36" s="45">
        <v>0</v>
      </c>
      <c r="G36" s="45">
        <v>0</v>
      </c>
      <c r="H36" s="45">
        <v>0</v>
      </c>
      <c r="I36" s="48"/>
      <c r="J36" s="49"/>
      <c r="K36" s="49"/>
    </row>
    <row r="37" spans="1:11" s="41" customFormat="1" ht="15" x14ac:dyDescent="0.25">
      <c r="A37" s="43"/>
      <c r="B37" s="44" t="s">
        <v>192</v>
      </c>
      <c r="C37" s="45">
        <f>SUM(D37:E37)</f>
        <v>26910000000</v>
      </c>
      <c r="D37" s="45">
        <v>25910000000</v>
      </c>
      <c r="E37" s="45">
        <v>1000000000</v>
      </c>
      <c r="F37" s="45">
        <v>43698782000</v>
      </c>
      <c r="G37" s="45">
        <v>42818782000</v>
      </c>
      <c r="H37" s="45">
        <v>880000000</v>
      </c>
      <c r="I37" s="54">
        <f t="shared" si="0"/>
        <v>162.38863619472315</v>
      </c>
      <c r="J37" s="55">
        <f t="shared" si="0"/>
        <v>165.2596758008491</v>
      </c>
      <c r="K37" s="55">
        <f t="shared" si="0"/>
        <v>88</v>
      </c>
    </row>
    <row r="38" spans="1:11" s="41" customFormat="1" ht="15" x14ac:dyDescent="0.25">
      <c r="A38" s="43"/>
      <c r="B38" s="44" t="s">
        <v>193</v>
      </c>
      <c r="C38" s="45">
        <f>SUM(D38:E38)</f>
        <v>0</v>
      </c>
      <c r="D38" s="45">
        <v>0</v>
      </c>
      <c r="E38" s="45">
        <v>0</v>
      </c>
      <c r="F38" s="45">
        <v>38399994322</v>
      </c>
      <c r="G38" s="45">
        <v>38399994322</v>
      </c>
      <c r="H38" s="45">
        <v>0</v>
      </c>
      <c r="I38" s="48"/>
      <c r="J38" s="49"/>
      <c r="K38" s="49"/>
    </row>
    <row r="39" spans="1:11" s="41" customFormat="1" ht="60" x14ac:dyDescent="0.25">
      <c r="A39" s="43" t="s">
        <v>57</v>
      </c>
      <c r="B39" s="44" t="s">
        <v>89</v>
      </c>
      <c r="C39" s="45">
        <f>SUM(D39:E39)</f>
        <v>0</v>
      </c>
      <c r="D39" s="45">
        <v>0</v>
      </c>
      <c r="E39" s="45">
        <v>0</v>
      </c>
      <c r="F39" s="45">
        <v>0</v>
      </c>
      <c r="G39" s="45">
        <v>0</v>
      </c>
      <c r="H39" s="45">
        <v>0</v>
      </c>
      <c r="I39" s="48"/>
      <c r="J39" s="49"/>
      <c r="K39" s="49"/>
    </row>
    <row r="40" spans="1:11" s="41" customFormat="1" ht="15" x14ac:dyDescent="0.25">
      <c r="A40" s="43" t="s">
        <v>65</v>
      </c>
      <c r="B40" s="44" t="s">
        <v>90</v>
      </c>
      <c r="C40" s="45">
        <f>SUM(D40:E40)</f>
        <v>2600000000</v>
      </c>
      <c r="D40" s="45">
        <v>2600000000</v>
      </c>
      <c r="E40" s="45">
        <v>0</v>
      </c>
      <c r="F40" s="45">
        <v>2500000000</v>
      </c>
      <c r="G40" s="45">
        <v>2500000000</v>
      </c>
      <c r="H40" s="45">
        <v>0</v>
      </c>
      <c r="I40" s="54">
        <f t="shared" si="0"/>
        <v>96.15384615384616</v>
      </c>
      <c r="J40" s="55">
        <f t="shared" si="0"/>
        <v>96.15384615384616</v>
      </c>
      <c r="K40" s="55"/>
    </row>
    <row r="41" spans="1:11" s="56" customFormat="1" ht="14.25" x14ac:dyDescent="0.25">
      <c r="A41" s="39" t="s">
        <v>42</v>
      </c>
      <c r="B41" s="42" t="s">
        <v>49</v>
      </c>
      <c r="C41" s="40">
        <f>SUM(C43:C55)</f>
        <v>394290000000</v>
      </c>
      <c r="D41" s="40">
        <f>SUM(D43:D55)</f>
        <v>300018000000</v>
      </c>
      <c r="E41" s="40">
        <f>SUM(E43:E55)</f>
        <v>94272000000</v>
      </c>
      <c r="F41" s="40">
        <v>423085096790</v>
      </c>
      <c r="G41" s="40">
        <v>327763491398</v>
      </c>
      <c r="H41" s="40">
        <v>95321605392</v>
      </c>
      <c r="I41" s="48">
        <f t="shared" si="0"/>
        <v>107.30302487762815</v>
      </c>
      <c r="J41" s="49">
        <f t="shared" si="0"/>
        <v>109.2479422561313</v>
      </c>
      <c r="K41" s="49">
        <f t="shared" si="0"/>
        <v>101.11337978615072</v>
      </c>
    </row>
    <row r="42" spans="1:11" s="41" customFormat="1" ht="15" x14ac:dyDescent="0.25">
      <c r="A42" s="43"/>
      <c r="B42" s="44" t="s">
        <v>194</v>
      </c>
      <c r="C42" s="45">
        <v>0</v>
      </c>
      <c r="D42" s="45">
        <v>0</v>
      </c>
      <c r="E42" s="45">
        <v>0</v>
      </c>
      <c r="F42" s="45">
        <v>0</v>
      </c>
      <c r="G42" s="45">
        <v>0</v>
      </c>
      <c r="H42" s="45">
        <v>0</v>
      </c>
      <c r="I42" s="54"/>
      <c r="J42" s="49"/>
      <c r="K42" s="49"/>
    </row>
    <row r="43" spans="1:11" s="41" customFormat="1" ht="15" x14ac:dyDescent="0.25">
      <c r="A43" s="43" t="s">
        <v>59</v>
      </c>
      <c r="B43" s="44" t="s">
        <v>3</v>
      </c>
      <c r="C43" s="45">
        <f>SUM(D43:E43)</f>
        <v>206880000000</v>
      </c>
      <c r="D43" s="45">
        <v>206880000000</v>
      </c>
      <c r="E43" s="45">
        <v>0</v>
      </c>
      <c r="F43" s="45">
        <v>217412315907</v>
      </c>
      <c r="G43" s="45">
        <v>217412315907</v>
      </c>
      <c r="H43" s="45">
        <v>0</v>
      </c>
      <c r="I43" s="54">
        <f t="shared" si="0"/>
        <v>105.09102663718097</v>
      </c>
      <c r="J43" s="55">
        <f t="shared" si="0"/>
        <v>105.09102663718097</v>
      </c>
      <c r="K43" s="55"/>
    </row>
    <row r="44" spans="1:11" s="41" customFormat="1" ht="15" x14ac:dyDescent="0.25">
      <c r="A44" s="43" t="s">
        <v>57</v>
      </c>
      <c r="B44" s="44" t="s">
        <v>4</v>
      </c>
      <c r="C44" s="45">
        <f t="shared" ref="C44:C55" si="1">SUM(D44:E44)</f>
        <v>130000000</v>
      </c>
      <c r="D44" s="45">
        <v>130000000</v>
      </c>
      <c r="E44" s="45">
        <v>0</v>
      </c>
      <c r="F44" s="45">
        <v>87691500</v>
      </c>
      <c r="G44" s="45">
        <v>87691500</v>
      </c>
      <c r="H44" s="45">
        <v>0</v>
      </c>
      <c r="I44" s="54">
        <f t="shared" si="0"/>
        <v>67.454999999999998</v>
      </c>
      <c r="J44" s="55">
        <f t="shared" si="0"/>
        <v>67.454999999999998</v>
      </c>
      <c r="K44" s="55"/>
    </row>
    <row r="45" spans="1:11" s="41" customFormat="1" ht="15" x14ac:dyDescent="0.25">
      <c r="A45" s="43" t="s">
        <v>65</v>
      </c>
      <c r="B45" s="44" t="s">
        <v>5</v>
      </c>
      <c r="C45" s="45">
        <f t="shared" si="1"/>
        <v>20773000000</v>
      </c>
      <c r="D45" s="45">
        <v>3000000000</v>
      </c>
      <c r="E45" s="45">
        <v>17773000000</v>
      </c>
      <c r="F45" s="45">
        <v>23060003786</v>
      </c>
      <c r="G45" s="45">
        <v>4709440142</v>
      </c>
      <c r="H45" s="45">
        <v>18350563644</v>
      </c>
      <c r="I45" s="54">
        <f t="shared" si="0"/>
        <v>111.00950168969335</v>
      </c>
      <c r="J45" s="55">
        <f t="shared" si="0"/>
        <v>156.98133806666667</v>
      </c>
      <c r="K45" s="55">
        <f t="shared" si="0"/>
        <v>103.24966884600238</v>
      </c>
    </row>
    <row r="46" spans="1:11" s="41" customFormat="1" ht="15" x14ac:dyDescent="0.25">
      <c r="A46" s="43" t="s">
        <v>63</v>
      </c>
      <c r="B46" s="44" t="s">
        <v>182</v>
      </c>
      <c r="C46" s="45">
        <f t="shared" si="1"/>
        <v>14884000000</v>
      </c>
      <c r="D46" s="45">
        <v>900000000</v>
      </c>
      <c r="E46" s="45">
        <v>13984000000</v>
      </c>
      <c r="F46" s="45">
        <v>14529077581</v>
      </c>
      <c r="G46" s="45">
        <v>1202635000</v>
      </c>
      <c r="H46" s="45">
        <v>13326442581</v>
      </c>
      <c r="I46" s="54">
        <f t="shared" si="0"/>
        <v>97.615409708411718</v>
      </c>
      <c r="J46" s="55">
        <f t="shared" si="0"/>
        <v>133.6261111111111</v>
      </c>
      <c r="K46" s="55">
        <f t="shared" si="0"/>
        <v>95.297787335526323</v>
      </c>
    </row>
    <row r="47" spans="1:11" s="41" customFormat="1" ht="15" x14ac:dyDescent="0.25">
      <c r="A47" s="43" t="s">
        <v>83</v>
      </c>
      <c r="B47" s="44" t="s">
        <v>87</v>
      </c>
      <c r="C47" s="45">
        <f t="shared" si="1"/>
        <v>2000000000</v>
      </c>
      <c r="D47" s="45">
        <v>2000000000</v>
      </c>
      <c r="E47" s="45">
        <v>0</v>
      </c>
      <c r="F47" s="45">
        <v>2434695300</v>
      </c>
      <c r="G47" s="45">
        <v>2434695300</v>
      </c>
      <c r="H47" s="45">
        <v>0</v>
      </c>
      <c r="I47" s="54">
        <f t="shared" si="0"/>
        <v>121.734765</v>
      </c>
      <c r="J47" s="55">
        <f t="shared" si="0"/>
        <v>121.734765</v>
      </c>
      <c r="K47" s="55"/>
    </row>
    <row r="48" spans="1:11" s="41" customFormat="1" ht="15" x14ac:dyDescent="0.25">
      <c r="A48" s="43" t="s">
        <v>195</v>
      </c>
      <c r="B48" s="44" t="s">
        <v>7</v>
      </c>
      <c r="C48" s="371">
        <f t="shared" si="1"/>
        <v>5352000000</v>
      </c>
      <c r="D48" s="371">
        <v>2086000000</v>
      </c>
      <c r="E48" s="371">
        <v>3266000000</v>
      </c>
      <c r="F48" s="45">
        <v>4198062631</v>
      </c>
      <c r="G48" s="45">
        <v>1292347773</v>
      </c>
      <c r="H48" s="45">
        <v>2905714858</v>
      </c>
      <c r="I48" s="54">
        <f t="shared" si="0"/>
        <v>78.439137350523168</v>
      </c>
      <c r="J48" s="55">
        <f t="shared" si="0"/>
        <v>61.953392761265583</v>
      </c>
      <c r="K48" s="55">
        <f t="shared" si="0"/>
        <v>88.968611696264546</v>
      </c>
    </row>
    <row r="49" spans="1:11" s="41" customFormat="1" ht="15" x14ac:dyDescent="0.25">
      <c r="A49" s="43" t="s">
        <v>61</v>
      </c>
      <c r="B49" s="44" t="s">
        <v>183</v>
      </c>
      <c r="C49" s="372"/>
      <c r="D49" s="372"/>
      <c r="E49" s="372"/>
      <c r="F49" s="45">
        <v>1195473623</v>
      </c>
      <c r="G49" s="45">
        <v>965813623</v>
      </c>
      <c r="H49" s="45">
        <v>229660000</v>
      </c>
      <c r="I49" s="54"/>
      <c r="J49" s="55"/>
      <c r="K49" s="55"/>
    </row>
    <row r="50" spans="1:11" s="41" customFormat="1" ht="15" x14ac:dyDescent="0.25">
      <c r="A50" s="43" t="s">
        <v>196</v>
      </c>
      <c r="B50" s="44" t="s">
        <v>8</v>
      </c>
      <c r="C50" s="45">
        <f t="shared" si="1"/>
        <v>904000000</v>
      </c>
      <c r="D50" s="45">
        <v>708000000</v>
      </c>
      <c r="E50" s="45">
        <v>196000000</v>
      </c>
      <c r="F50" s="45">
        <v>855653200</v>
      </c>
      <c r="G50" s="45">
        <v>708300000</v>
      </c>
      <c r="H50" s="45">
        <v>147353200</v>
      </c>
      <c r="I50" s="54">
        <f t="shared" si="0"/>
        <v>94.651902654867257</v>
      </c>
      <c r="J50" s="55">
        <f t="shared" si="0"/>
        <v>100.04237288135593</v>
      </c>
      <c r="K50" s="55">
        <f t="shared" si="0"/>
        <v>75.180204081632652</v>
      </c>
    </row>
    <row r="51" spans="1:11" s="41" customFormat="1" ht="15" x14ac:dyDescent="0.25">
      <c r="A51" s="43" t="s">
        <v>197</v>
      </c>
      <c r="B51" s="44" t="s">
        <v>9</v>
      </c>
      <c r="C51" s="45">
        <f t="shared" si="1"/>
        <v>5100000000</v>
      </c>
      <c r="D51" s="45">
        <v>4500000000</v>
      </c>
      <c r="E51" s="45">
        <v>600000000</v>
      </c>
      <c r="F51" s="45">
        <v>3959247890</v>
      </c>
      <c r="G51" s="45">
        <v>3550031962</v>
      </c>
      <c r="H51" s="45">
        <v>409215928</v>
      </c>
      <c r="I51" s="54">
        <f t="shared" si="0"/>
        <v>77.632311568627458</v>
      </c>
      <c r="J51" s="55">
        <f t="shared" si="0"/>
        <v>78.889599155555558</v>
      </c>
      <c r="K51" s="55">
        <f t="shared" si="0"/>
        <v>68.20265466666666</v>
      </c>
    </row>
    <row r="52" spans="1:11" s="41" customFormat="1" ht="30" x14ac:dyDescent="0.25">
      <c r="A52" s="43" t="s">
        <v>198</v>
      </c>
      <c r="B52" s="44" t="s">
        <v>185</v>
      </c>
      <c r="C52" s="45">
        <f t="shared" si="1"/>
        <v>85988000000</v>
      </c>
      <c r="D52" s="45">
        <v>33855000000</v>
      </c>
      <c r="E52" s="45">
        <v>52133000000</v>
      </c>
      <c r="F52" s="45">
        <v>88425928142</v>
      </c>
      <c r="G52" s="45">
        <v>35319498003</v>
      </c>
      <c r="H52" s="45">
        <v>53106430139</v>
      </c>
      <c r="I52" s="54">
        <f t="shared" si="0"/>
        <v>102.83519577382891</v>
      </c>
      <c r="J52" s="55">
        <f t="shared" si="0"/>
        <v>104.32579531236155</v>
      </c>
      <c r="K52" s="55">
        <f t="shared" si="0"/>
        <v>101.867205299906</v>
      </c>
    </row>
    <row r="53" spans="1:11" s="41" customFormat="1" ht="15" x14ac:dyDescent="0.25">
      <c r="A53" s="43" t="s">
        <v>199</v>
      </c>
      <c r="B53" s="44" t="s">
        <v>88</v>
      </c>
      <c r="C53" s="45">
        <f t="shared" si="1"/>
        <v>24965000000</v>
      </c>
      <c r="D53" s="45">
        <v>20653000000</v>
      </c>
      <c r="E53" s="45">
        <v>4312000000</v>
      </c>
      <c r="F53" s="45">
        <v>34868603913</v>
      </c>
      <c r="G53" s="45">
        <v>32360429891</v>
      </c>
      <c r="H53" s="45">
        <v>2508174022</v>
      </c>
      <c r="I53" s="54">
        <f t="shared" si="0"/>
        <v>139.66995358702184</v>
      </c>
      <c r="J53" s="55">
        <f t="shared" si="0"/>
        <v>156.68634043964559</v>
      </c>
      <c r="K53" s="55">
        <f t="shared" si="0"/>
        <v>58.167301066790358</v>
      </c>
    </row>
    <row r="54" spans="1:11" s="41" customFormat="1" ht="15" x14ac:dyDescent="0.25">
      <c r="A54" s="43" t="s">
        <v>200</v>
      </c>
      <c r="B54" s="44" t="s">
        <v>186</v>
      </c>
      <c r="C54" s="45">
        <f t="shared" si="1"/>
        <v>21315000000</v>
      </c>
      <c r="D54" s="45">
        <v>20330000000</v>
      </c>
      <c r="E54" s="45">
        <v>985000000</v>
      </c>
      <c r="F54" s="45">
        <v>31441161991</v>
      </c>
      <c r="G54" s="45">
        <v>27705416591</v>
      </c>
      <c r="H54" s="45">
        <v>3735745400</v>
      </c>
      <c r="I54" s="54">
        <f t="shared" si="0"/>
        <v>147.50721084212998</v>
      </c>
      <c r="J54" s="55">
        <f t="shared" si="0"/>
        <v>136.27848790457452</v>
      </c>
      <c r="K54" s="55">
        <f t="shared" si="0"/>
        <v>379.26349238578678</v>
      </c>
    </row>
    <row r="55" spans="1:11" s="41" customFormat="1" ht="15" x14ac:dyDescent="0.25">
      <c r="A55" s="43" t="s">
        <v>201</v>
      </c>
      <c r="B55" s="44" t="s">
        <v>202</v>
      </c>
      <c r="C55" s="45">
        <f t="shared" si="1"/>
        <v>5999000000</v>
      </c>
      <c r="D55" s="45">
        <v>4976000000</v>
      </c>
      <c r="E55" s="45">
        <v>1023000000</v>
      </c>
      <c r="F55" s="45">
        <v>617181326</v>
      </c>
      <c r="G55" s="45">
        <v>14875706</v>
      </c>
      <c r="H55" s="45">
        <v>602305620</v>
      </c>
      <c r="I55" s="54">
        <f t="shared" si="0"/>
        <v>10.288070111685281</v>
      </c>
      <c r="J55" s="55">
        <f t="shared" si="0"/>
        <v>0.29894907556270101</v>
      </c>
      <c r="K55" s="55">
        <f t="shared" si="0"/>
        <v>58.876404692082104</v>
      </c>
    </row>
    <row r="56" spans="1:11" s="41" customFormat="1" ht="28.5" x14ac:dyDescent="0.25">
      <c r="A56" s="39" t="s">
        <v>36</v>
      </c>
      <c r="B56" s="42" t="s">
        <v>203</v>
      </c>
      <c r="C56" s="40">
        <v>0</v>
      </c>
      <c r="D56" s="40">
        <v>0</v>
      </c>
      <c r="E56" s="40">
        <v>0</v>
      </c>
      <c r="F56" s="40">
        <v>0</v>
      </c>
      <c r="G56" s="40">
        <v>0</v>
      </c>
      <c r="H56" s="40">
        <v>0</v>
      </c>
      <c r="I56" s="48"/>
      <c r="J56" s="49"/>
      <c r="K56" s="49"/>
    </row>
    <row r="57" spans="1:11" s="41" customFormat="1" ht="18" customHeight="1" x14ac:dyDescent="0.25">
      <c r="A57" s="39" t="s">
        <v>39</v>
      </c>
      <c r="B57" s="42" t="s">
        <v>91</v>
      </c>
      <c r="C57" s="40">
        <v>0</v>
      </c>
      <c r="D57" s="40">
        <v>0</v>
      </c>
      <c r="E57" s="40">
        <v>0</v>
      </c>
      <c r="F57" s="40">
        <v>0</v>
      </c>
      <c r="G57" s="40">
        <v>0</v>
      </c>
      <c r="H57" s="40">
        <v>0</v>
      </c>
      <c r="I57" s="48"/>
      <c r="J57" s="49"/>
      <c r="K57" s="49"/>
    </row>
    <row r="58" spans="1:11" s="41" customFormat="1" ht="18" customHeight="1" x14ac:dyDescent="0.25">
      <c r="A58" s="39" t="s">
        <v>56</v>
      </c>
      <c r="B58" s="42" t="s">
        <v>64</v>
      </c>
      <c r="C58" s="40">
        <f>SUM(D58:E58)</f>
        <v>9390000000</v>
      </c>
      <c r="D58" s="40">
        <v>7511000000</v>
      </c>
      <c r="E58" s="40">
        <v>1879000000</v>
      </c>
      <c r="F58" s="40">
        <v>3633829600</v>
      </c>
      <c r="G58" s="40">
        <v>3425000000</v>
      </c>
      <c r="H58" s="40">
        <v>3633829600</v>
      </c>
      <c r="I58" s="48">
        <f t="shared" si="0"/>
        <v>38.698930777422788</v>
      </c>
      <c r="J58" s="49">
        <f t="shared" si="0"/>
        <v>45.599786979097324</v>
      </c>
      <c r="K58" s="49">
        <f t="shared" si="0"/>
        <v>193.3916764236296</v>
      </c>
    </row>
    <row r="59" spans="1:11" s="41" customFormat="1" ht="18" customHeight="1" x14ac:dyDescent="0.25">
      <c r="A59" s="39" t="s">
        <v>68</v>
      </c>
      <c r="B59" s="42" t="s">
        <v>62</v>
      </c>
      <c r="C59" s="40">
        <v>0</v>
      </c>
      <c r="D59" s="40">
        <v>0</v>
      </c>
      <c r="E59" s="40">
        <v>0</v>
      </c>
      <c r="F59" s="40">
        <v>0</v>
      </c>
      <c r="G59" s="40">
        <v>0</v>
      </c>
      <c r="H59" s="40">
        <v>0</v>
      </c>
      <c r="I59" s="48"/>
      <c r="J59" s="49"/>
      <c r="K59" s="49"/>
    </row>
    <row r="60" spans="1:11" s="41" customFormat="1" ht="18" customHeight="1" x14ac:dyDescent="0.25">
      <c r="A60" s="39" t="s">
        <v>12</v>
      </c>
      <c r="B60" s="42" t="s">
        <v>204</v>
      </c>
      <c r="C60" s="40">
        <f>SUM(C61+C65)</f>
        <v>134878000000</v>
      </c>
      <c r="D60" s="40">
        <f>SUM(D61+D65)</f>
        <v>134518000000</v>
      </c>
      <c r="E60" s="40">
        <f>SUM(E61+E65)</f>
        <v>360000000</v>
      </c>
      <c r="F60" s="40">
        <v>106311093900</v>
      </c>
      <c r="G60" s="40">
        <v>100403763900</v>
      </c>
      <c r="H60" s="40">
        <v>5907330000</v>
      </c>
      <c r="I60" s="48">
        <f t="shared" si="0"/>
        <v>78.820188540755353</v>
      </c>
      <c r="J60" s="49">
        <f t="shared" si="0"/>
        <v>74.63964963796667</v>
      </c>
      <c r="K60" s="49">
        <f t="shared" si="0"/>
        <v>1640.925</v>
      </c>
    </row>
    <row r="61" spans="1:11" s="41" customFormat="1" ht="18" customHeight="1" x14ac:dyDescent="0.25">
      <c r="A61" s="39" t="s">
        <v>14</v>
      </c>
      <c r="B61" s="42" t="s">
        <v>60</v>
      </c>
      <c r="C61" s="40">
        <f>SUM(C62:C64)</f>
        <v>102302000000</v>
      </c>
      <c r="D61" s="40">
        <f>SUM(D62:D64)</f>
        <v>102302000000</v>
      </c>
      <c r="E61" s="40">
        <f>SUM(E62:E64)</f>
        <v>0</v>
      </c>
      <c r="F61" s="40">
        <v>105401093900</v>
      </c>
      <c r="G61" s="40">
        <v>99853763900</v>
      </c>
      <c r="H61" s="40">
        <v>5547330000</v>
      </c>
      <c r="I61" s="48">
        <f t="shared" si="0"/>
        <v>103.02935807706595</v>
      </c>
      <c r="J61" s="49">
        <f t="shared" si="0"/>
        <v>97.606854118199067</v>
      </c>
      <c r="K61" s="49"/>
    </row>
    <row r="62" spans="1:11" s="41" customFormat="1" ht="30" x14ac:dyDescent="0.25">
      <c r="A62" s="43" t="s">
        <v>59</v>
      </c>
      <c r="B62" s="44" t="s">
        <v>205</v>
      </c>
      <c r="C62" s="45">
        <f>SUM(D62:E62)</f>
        <v>5177000000</v>
      </c>
      <c r="D62" s="45">
        <v>5177000000</v>
      </c>
      <c r="E62" s="45">
        <v>0</v>
      </c>
      <c r="F62" s="45">
        <v>5704155400</v>
      </c>
      <c r="G62" s="45">
        <v>1411955400</v>
      </c>
      <c r="H62" s="45">
        <v>4292200000</v>
      </c>
      <c r="I62" s="57">
        <f t="shared" si="0"/>
        <v>110.18264245702144</v>
      </c>
      <c r="J62" s="58">
        <f t="shared" si="0"/>
        <v>27.273621788680703</v>
      </c>
      <c r="K62" s="58"/>
    </row>
    <row r="63" spans="1:11" s="41" customFormat="1" ht="30" x14ac:dyDescent="0.25">
      <c r="A63" s="43" t="s">
        <v>57</v>
      </c>
      <c r="B63" s="44" t="s">
        <v>206</v>
      </c>
      <c r="C63" s="45">
        <f>SUM(D63:E63)</f>
        <v>97125000000</v>
      </c>
      <c r="D63" s="45">
        <v>97125000000</v>
      </c>
      <c r="E63" s="45">
        <v>0</v>
      </c>
      <c r="F63" s="45">
        <v>99696938500</v>
      </c>
      <c r="G63" s="45">
        <v>98441808500</v>
      </c>
      <c r="H63" s="45">
        <v>1255130000</v>
      </c>
      <c r="I63" s="57">
        <f t="shared" si="0"/>
        <v>102.64807052767053</v>
      </c>
      <c r="J63" s="58">
        <f t="shared" si="0"/>
        <v>101.35578738738739</v>
      </c>
      <c r="K63" s="58"/>
    </row>
    <row r="64" spans="1:11" s="41" customFormat="1" ht="45" x14ac:dyDescent="0.25">
      <c r="A64" s="43" t="s">
        <v>65</v>
      </c>
      <c r="B64" s="44" t="s">
        <v>207</v>
      </c>
      <c r="C64" s="45"/>
      <c r="D64" s="45"/>
      <c r="E64" s="45"/>
      <c r="F64" s="45">
        <v>0</v>
      </c>
      <c r="G64" s="45">
        <v>0</v>
      </c>
      <c r="H64" s="45">
        <v>0</v>
      </c>
      <c r="I64" s="48"/>
      <c r="J64" s="49"/>
      <c r="K64" s="49"/>
    </row>
    <row r="65" spans="1:11" s="41" customFormat="1" ht="18" customHeight="1" x14ac:dyDescent="0.25">
      <c r="A65" s="39" t="s">
        <v>42</v>
      </c>
      <c r="B65" s="42" t="s">
        <v>208</v>
      </c>
      <c r="C65" s="40">
        <f>SUM(D65:E65)</f>
        <v>32576000000</v>
      </c>
      <c r="D65" s="40">
        <v>32216000000</v>
      </c>
      <c r="E65" s="40">
        <v>360000000</v>
      </c>
      <c r="F65" s="40">
        <v>910000000</v>
      </c>
      <c r="G65" s="40">
        <v>550000000</v>
      </c>
      <c r="H65" s="40">
        <v>360000000</v>
      </c>
      <c r="I65" s="48">
        <f t="shared" si="0"/>
        <v>2.793467583497053</v>
      </c>
      <c r="J65" s="49">
        <f t="shared" si="0"/>
        <v>1.7072262229947854</v>
      </c>
      <c r="K65" s="49">
        <f t="shared" si="0"/>
        <v>100</v>
      </c>
    </row>
    <row r="66" spans="1:11" s="41" customFormat="1" ht="18" customHeight="1" x14ac:dyDescent="0.25">
      <c r="A66" s="39" t="s">
        <v>55</v>
      </c>
      <c r="B66" s="42" t="s">
        <v>209</v>
      </c>
      <c r="C66" s="40">
        <v>0</v>
      </c>
      <c r="D66" s="40">
        <v>0</v>
      </c>
      <c r="E66" s="40">
        <v>0</v>
      </c>
      <c r="F66" s="40">
        <v>59980460192</v>
      </c>
      <c r="G66" s="40">
        <v>59980460192</v>
      </c>
      <c r="H66" s="40">
        <v>0</v>
      </c>
      <c r="I66" s="48"/>
      <c r="J66" s="49"/>
      <c r="K66" s="49"/>
    </row>
    <row r="67" spans="1:11" s="41" customFormat="1" ht="15" x14ac:dyDescent="0.25">
      <c r="A67" s="43" t="s">
        <v>14</v>
      </c>
      <c r="B67" s="44" t="s">
        <v>210</v>
      </c>
      <c r="C67" s="45">
        <v>0</v>
      </c>
      <c r="D67" s="45">
        <v>0</v>
      </c>
      <c r="E67" s="45">
        <v>0</v>
      </c>
      <c r="F67" s="45">
        <v>43271000000</v>
      </c>
      <c r="G67" s="45">
        <v>43271000000</v>
      </c>
      <c r="H67" s="45">
        <v>0</v>
      </c>
      <c r="I67" s="48"/>
      <c r="J67" s="49"/>
      <c r="K67" s="49"/>
    </row>
    <row r="68" spans="1:11" s="41" customFormat="1" ht="15" x14ac:dyDescent="0.25">
      <c r="A68" s="43" t="s">
        <v>42</v>
      </c>
      <c r="B68" s="44" t="s">
        <v>84</v>
      </c>
      <c r="C68" s="45">
        <v>0</v>
      </c>
      <c r="D68" s="45">
        <v>0</v>
      </c>
      <c r="E68" s="45">
        <v>0</v>
      </c>
      <c r="F68" s="45">
        <v>16709460192</v>
      </c>
      <c r="G68" s="45">
        <v>16709460192</v>
      </c>
      <c r="H68" s="45">
        <v>0</v>
      </c>
      <c r="I68" s="48"/>
      <c r="J68" s="49"/>
      <c r="K68" s="49"/>
    </row>
    <row r="69" spans="1:11" s="56" customFormat="1" ht="16.5" customHeight="1" x14ac:dyDescent="0.25">
      <c r="A69" s="39" t="s">
        <v>54</v>
      </c>
      <c r="B69" s="42" t="s">
        <v>93</v>
      </c>
      <c r="C69" s="40">
        <v>0</v>
      </c>
      <c r="D69" s="40">
        <v>0</v>
      </c>
      <c r="E69" s="40">
        <v>0</v>
      </c>
      <c r="F69" s="40">
        <v>334211888639</v>
      </c>
      <c r="G69" s="40">
        <v>256460153709</v>
      </c>
      <c r="H69" s="40">
        <v>77751734930</v>
      </c>
      <c r="I69" s="48"/>
      <c r="J69" s="49"/>
      <c r="K69" s="49"/>
    </row>
    <row r="70" spans="1:11" s="56" customFormat="1" ht="16.5" customHeight="1" x14ac:dyDescent="0.25">
      <c r="A70" s="39" t="s">
        <v>53</v>
      </c>
      <c r="B70" s="42" t="s">
        <v>92</v>
      </c>
      <c r="C70" s="40">
        <v>0</v>
      </c>
      <c r="D70" s="40">
        <v>0</v>
      </c>
      <c r="E70" s="40">
        <v>0</v>
      </c>
      <c r="F70" s="40">
        <v>4153979969</v>
      </c>
      <c r="G70" s="40">
        <v>4153979969</v>
      </c>
      <c r="H70" s="40">
        <v>0</v>
      </c>
      <c r="I70" s="40">
        <v>0</v>
      </c>
      <c r="J70" s="40">
        <v>0</v>
      </c>
      <c r="K70" s="40">
        <v>0</v>
      </c>
    </row>
    <row r="71" spans="1:11" x14ac:dyDescent="0.25">
      <c r="A71" s="14"/>
      <c r="B71" s="20"/>
      <c r="C71" s="13"/>
      <c r="D71" s="13"/>
      <c r="E71" s="13"/>
      <c r="F71" s="13"/>
      <c r="G71" s="13"/>
      <c r="H71" s="13"/>
      <c r="I71" s="13"/>
      <c r="J71" s="13"/>
      <c r="K71" s="13"/>
    </row>
  </sheetData>
  <mergeCells count="21">
    <mergeCell ref="C48:C49"/>
    <mergeCell ref="D48:D49"/>
    <mergeCell ref="E48:E49"/>
    <mergeCell ref="G9:H9"/>
    <mergeCell ref="I9:K9"/>
    <mergeCell ref="D10:D13"/>
    <mergeCell ref="E10:E13"/>
    <mergeCell ref="G10:G13"/>
    <mergeCell ref="H10:H13"/>
    <mergeCell ref="I10:I13"/>
    <mergeCell ref="J10:J13"/>
    <mergeCell ref="K10:K13"/>
    <mergeCell ref="I1:K1"/>
    <mergeCell ref="A4:K5"/>
    <mergeCell ref="A6:K6"/>
    <mergeCell ref="F8:K8"/>
    <mergeCell ref="A9:A13"/>
    <mergeCell ref="B9:B13"/>
    <mergeCell ref="C9:C13"/>
    <mergeCell ref="D9:E9"/>
    <mergeCell ref="F9:F13"/>
  </mergeCells>
  <pageMargins left="0.27559055118110237" right="0.15748031496062992" top="0.55118110236220474" bottom="0.51181102362204722" header="0.31496062992125984" footer="0.31496062992125984"/>
  <pageSetup paperSize="9" scale="77" fitToHeight="0" orientation="landscape" verticalDpi="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topLeftCell="A27" workbookViewId="0">
      <selection activeCell="I56" sqref="I56"/>
    </sheetView>
  </sheetViews>
  <sheetFormatPr defaultRowHeight="15" x14ac:dyDescent="0.25"/>
  <cols>
    <col min="1" max="1" width="6.7109375" customWidth="1"/>
    <col min="2" max="2" width="56.42578125" customWidth="1"/>
    <col min="3" max="3" width="10.7109375" hidden="1" customWidth="1"/>
    <col min="4" max="4" width="12.42578125" hidden="1" customWidth="1"/>
    <col min="5" max="5" width="18.5703125" customWidth="1"/>
    <col min="6" max="6" width="12.42578125" hidden="1" customWidth="1"/>
    <col min="7" max="7" width="13.7109375" hidden="1" customWidth="1"/>
    <col min="8" max="8" width="11.85546875" hidden="1" customWidth="1"/>
    <col min="9" max="9" width="17.85546875" customWidth="1"/>
    <col min="10" max="10" width="13" hidden="1" customWidth="1"/>
    <col min="11" max="11" width="11.85546875" hidden="1" customWidth="1"/>
    <col min="12" max="12" width="12.42578125" customWidth="1"/>
    <col min="13" max="13" width="13.28515625" hidden="1" customWidth="1"/>
    <col min="14" max="14" width="9.140625" customWidth="1"/>
    <col min="16" max="16" width="15.42578125" customWidth="1"/>
    <col min="257" max="257" width="6.7109375" customWidth="1"/>
    <col min="258" max="258" width="56.42578125" customWidth="1"/>
    <col min="259" max="260" width="0" hidden="1" customWidth="1"/>
    <col min="261" max="261" width="15.7109375" customWidth="1"/>
    <col min="262" max="264" width="0" hidden="1" customWidth="1"/>
    <col min="265" max="265" width="15.7109375" customWidth="1"/>
    <col min="266" max="267" width="0" hidden="1" customWidth="1"/>
    <col min="268" max="268" width="14.28515625" customWidth="1"/>
    <col min="269" max="269" width="0" hidden="1" customWidth="1"/>
    <col min="270" max="270" width="9.140625" customWidth="1"/>
    <col min="272" max="272" width="15.42578125" customWidth="1"/>
    <col min="513" max="513" width="6.7109375" customWidth="1"/>
    <col min="514" max="514" width="56.42578125" customWidth="1"/>
    <col min="515" max="516" width="0" hidden="1" customWidth="1"/>
    <col min="517" max="517" width="15.7109375" customWidth="1"/>
    <col min="518" max="520" width="0" hidden="1" customWidth="1"/>
    <col min="521" max="521" width="15.7109375" customWidth="1"/>
    <col min="522" max="523" width="0" hidden="1" customWidth="1"/>
    <col min="524" max="524" width="14.28515625" customWidth="1"/>
    <col min="525" max="525" width="0" hidden="1" customWidth="1"/>
    <col min="526" max="526" width="9.140625" customWidth="1"/>
    <col min="528" max="528" width="15.42578125" customWidth="1"/>
    <col min="769" max="769" width="6.7109375" customWidth="1"/>
    <col min="770" max="770" width="56.42578125" customWidth="1"/>
    <col min="771" max="772" width="0" hidden="1" customWidth="1"/>
    <col min="773" max="773" width="15.7109375" customWidth="1"/>
    <col min="774" max="776" width="0" hidden="1" customWidth="1"/>
    <col min="777" max="777" width="15.7109375" customWidth="1"/>
    <col min="778" max="779" width="0" hidden="1" customWidth="1"/>
    <col min="780" max="780" width="14.28515625" customWidth="1"/>
    <col min="781" max="781" width="0" hidden="1" customWidth="1"/>
    <col min="782" max="782" width="9.140625" customWidth="1"/>
    <col min="784" max="784" width="15.42578125" customWidth="1"/>
    <col min="1025" max="1025" width="6.7109375" customWidth="1"/>
    <col min="1026" max="1026" width="56.42578125" customWidth="1"/>
    <col min="1027" max="1028" width="0" hidden="1" customWidth="1"/>
    <col min="1029" max="1029" width="15.7109375" customWidth="1"/>
    <col min="1030" max="1032" width="0" hidden="1" customWidth="1"/>
    <col min="1033" max="1033" width="15.7109375" customWidth="1"/>
    <col min="1034" max="1035" width="0" hidden="1" customWidth="1"/>
    <col min="1036" max="1036" width="14.28515625" customWidth="1"/>
    <col min="1037" max="1037" width="0" hidden="1" customWidth="1"/>
    <col min="1038" max="1038" width="9.140625" customWidth="1"/>
    <col min="1040" max="1040" width="15.42578125" customWidth="1"/>
    <col min="1281" max="1281" width="6.7109375" customWidth="1"/>
    <col min="1282" max="1282" width="56.42578125" customWidth="1"/>
    <col min="1283" max="1284" width="0" hidden="1" customWidth="1"/>
    <col min="1285" max="1285" width="15.7109375" customWidth="1"/>
    <col min="1286" max="1288" width="0" hidden="1" customWidth="1"/>
    <col min="1289" max="1289" width="15.7109375" customWidth="1"/>
    <col min="1290" max="1291" width="0" hidden="1" customWidth="1"/>
    <col min="1292" max="1292" width="14.28515625" customWidth="1"/>
    <col min="1293" max="1293" width="0" hidden="1" customWidth="1"/>
    <col min="1294" max="1294" width="9.140625" customWidth="1"/>
    <col min="1296" max="1296" width="15.42578125" customWidth="1"/>
    <col min="1537" max="1537" width="6.7109375" customWidth="1"/>
    <col min="1538" max="1538" width="56.42578125" customWidth="1"/>
    <col min="1539" max="1540" width="0" hidden="1" customWidth="1"/>
    <col min="1541" max="1541" width="15.7109375" customWidth="1"/>
    <col min="1542" max="1544" width="0" hidden="1" customWidth="1"/>
    <col min="1545" max="1545" width="15.7109375" customWidth="1"/>
    <col min="1546" max="1547" width="0" hidden="1" customWidth="1"/>
    <col min="1548" max="1548" width="14.28515625" customWidth="1"/>
    <col min="1549" max="1549" width="0" hidden="1" customWidth="1"/>
    <col min="1550" max="1550" width="9.140625" customWidth="1"/>
    <col min="1552" max="1552" width="15.42578125" customWidth="1"/>
    <col min="1793" max="1793" width="6.7109375" customWidth="1"/>
    <col min="1794" max="1794" width="56.42578125" customWidth="1"/>
    <col min="1795" max="1796" width="0" hidden="1" customWidth="1"/>
    <col min="1797" max="1797" width="15.7109375" customWidth="1"/>
    <col min="1798" max="1800" width="0" hidden="1" customWidth="1"/>
    <col min="1801" max="1801" width="15.7109375" customWidth="1"/>
    <col min="1802" max="1803" width="0" hidden="1" customWidth="1"/>
    <col min="1804" max="1804" width="14.28515625" customWidth="1"/>
    <col min="1805" max="1805" width="0" hidden="1" customWidth="1"/>
    <col min="1806" max="1806" width="9.140625" customWidth="1"/>
    <col min="1808" max="1808" width="15.42578125" customWidth="1"/>
    <col min="2049" max="2049" width="6.7109375" customWidth="1"/>
    <col min="2050" max="2050" width="56.42578125" customWidth="1"/>
    <col min="2051" max="2052" width="0" hidden="1" customWidth="1"/>
    <col min="2053" max="2053" width="15.7109375" customWidth="1"/>
    <col min="2054" max="2056" width="0" hidden="1" customWidth="1"/>
    <col min="2057" max="2057" width="15.7109375" customWidth="1"/>
    <col min="2058" max="2059" width="0" hidden="1" customWidth="1"/>
    <col min="2060" max="2060" width="14.28515625" customWidth="1"/>
    <col min="2061" max="2061" width="0" hidden="1" customWidth="1"/>
    <col min="2062" max="2062" width="9.140625" customWidth="1"/>
    <col min="2064" max="2064" width="15.42578125" customWidth="1"/>
    <col min="2305" max="2305" width="6.7109375" customWidth="1"/>
    <col min="2306" max="2306" width="56.42578125" customWidth="1"/>
    <col min="2307" max="2308" width="0" hidden="1" customWidth="1"/>
    <col min="2309" max="2309" width="15.7109375" customWidth="1"/>
    <col min="2310" max="2312" width="0" hidden="1" customWidth="1"/>
    <col min="2313" max="2313" width="15.7109375" customWidth="1"/>
    <col min="2314" max="2315" width="0" hidden="1" customWidth="1"/>
    <col min="2316" max="2316" width="14.28515625" customWidth="1"/>
    <col min="2317" max="2317" width="0" hidden="1" customWidth="1"/>
    <col min="2318" max="2318" width="9.140625" customWidth="1"/>
    <col min="2320" max="2320" width="15.42578125" customWidth="1"/>
    <col min="2561" max="2561" width="6.7109375" customWidth="1"/>
    <col min="2562" max="2562" width="56.42578125" customWidth="1"/>
    <col min="2563" max="2564" width="0" hidden="1" customWidth="1"/>
    <col min="2565" max="2565" width="15.7109375" customWidth="1"/>
    <col min="2566" max="2568" width="0" hidden="1" customWidth="1"/>
    <col min="2569" max="2569" width="15.7109375" customWidth="1"/>
    <col min="2570" max="2571" width="0" hidden="1" customWidth="1"/>
    <col min="2572" max="2572" width="14.28515625" customWidth="1"/>
    <col min="2573" max="2573" width="0" hidden="1" customWidth="1"/>
    <col min="2574" max="2574" width="9.140625" customWidth="1"/>
    <col min="2576" max="2576" width="15.42578125" customWidth="1"/>
    <col min="2817" max="2817" width="6.7109375" customWidth="1"/>
    <col min="2818" max="2818" width="56.42578125" customWidth="1"/>
    <col min="2819" max="2820" width="0" hidden="1" customWidth="1"/>
    <col min="2821" max="2821" width="15.7109375" customWidth="1"/>
    <col min="2822" max="2824" width="0" hidden="1" customWidth="1"/>
    <col min="2825" max="2825" width="15.7109375" customWidth="1"/>
    <col min="2826" max="2827" width="0" hidden="1" customWidth="1"/>
    <col min="2828" max="2828" width="14.28515625" customWidth="1"/>
    <col min="2829" max="2829" width="0" hidden="1" customWidth="1"/>
    <col min="2830" max="2830" width="9.140625" customWidth="1"/>
    <col min="2832" max="2832" width="15.42578125" customWidth="1"/>
    <col min="3073" max="3073" width="6.7109375" customWidth="1"/>
    <col min="3074" max="3074" width="56.42578125" customWidth="1"/>
    <col min="3075" max="3076" width="0" hidden="1" customWidth="1"/>
    <col min="3077" max="3077" width="15.7109375" customWidth="1"/>
    <col min="3078" max="3080" width="0" hidden="1" customWidth="1"/>
    <col min="3081" max="3081" width="15.7109375" customWidth="1"/>
    <col min="3082" max="3083" width="0" hidden="1" customWidth="1"/>
    <col min="3084" max="3084" width="14.28515625" customWidth="1"/>
    <col min="3085" max="3085" width="0" hidden="1" customWidth="1"/>
    <col min="3086" max="3086" width="9.140625" customWidth="1"/>
    <col min="3088" max="3088" width="15.42578125" customWidth="1"/>
    <col min="3329" max="3329" width="6.7109375" customWidth="1"/>
    <col min="3330" max="3330" width="56.42578125" customWidth="1"/>
    <col min="3331" max="3332" width="0" hidden="1" customWidth="1"/>
    <col min="3333" max="3333" width="15.7109375" customWidth="1"/>
    <col min="3334" max="3336" width="0" hidden="1" customWidth="1"/>
    <col min="3337" max="3337" width="15.7109375" customWidth="1"/>
    <col min="3338" max="3339" width="0" hidden="1" customWidth="1"/>
    <col min="3340" max="3340" width="14.28515625" customWidth="1"/>
    <col min="3341" max="3341" width="0" hidden="1" customWidth="1"/>
    <col min="3342" max="3342" width="9.140625" customWidth="1"/>
    <col min="3344" max="3344" width="15.42578125" customWidth="1"/>
    <col min="3585" max="3585" width="6.7109375" customWidth="1"/>
    <col min="3586" max="3586" width="56.42578125" customWidth="1"/>
    <col min="3587" max="3588" width="0" hidden="1" customWidth="1"/>
    <col min="3589" max="3589" width="15.7109375" customWidth="1"/>
    <col min="3590" max="3592" width="0" hidden="1" customWidth="1"/>
    <col min="3593" max="3593" width="15.7109375" customWidth="1"/>
    <col min="3594" max="3595" width="0" hidden="1" customWidth="1"/>
    <col min="3596" max="3596" width="14.28515625" customWidth="1"/>
    <col min="3597" max="3597" width="0" hidden="1" customWidth="1"/>
    <col min="3598" max="3598" width="9.140625" customWidth="1"/>
    <col min="3600" max="3600" width="15.42578125" customWidth="1"/>
    <col min="3841" max="3841" width="6.7109375" customWidth="1"/>
    <col min="3842" max="3842" width="56.42578125" customWidth="1"/>
    <col min="3843" max="3844" width="0" hidden="1" customWidth="1"/>
    <col min="3845" max="3845" width="15.7109375" customWidth="1"/>
    <col min="3846" max="3848" width="0" hidden="1" customWidth="1"/>
    <col min="3849" max="3849" width="15.7109375" customWidth="1"/>
    <col min="3850" max="3851" width="0" hidden="1" customWidth="1"/>
    <col min="3852" max="3852" width="14.28515625" customWidth="1"/>
    <col min="3853" max="3853" width="0" hidden="1" customWidth="1"/>
    <col min="3854" max="3854" width="9.140625" customWidth="1"/>
    <col min="3856" max="3856" width="15.42578125" customWidth="1"/>
    <col min="4097" max="4097" width="6.7109375" customWidth="1"/>
    <col min="4098" max="4098" width="56.42578125" customWidth="1"/>
    <col min="4099" max="4100" width="0" hidden="1" customWidth="1"/>
    <col min="4101" max="4101" width="15.7109375" customWidth="1"/>
    <col min="4102" max="4104" width="0" hidden="1" customWidth="1"/>
    <col min="4105" max="4105" width="15.7109375" customWidth="1"/>
    <col min="4106" max="4107" width="0" hidden="1" customWidth="1"/>
    <col min="4108" max="4108" width="14.28515625" customWidth="1"/>
    <col min="4109" max="4109" width="0" hidden="1" customWidth="1"/>
    <col min="4110" max="4110" width="9.140625" customWidth="1"/>
    <col min="4112" max="4112" width="15.42578125" customWidth="1"/>
    <col min="4353" max="4353" width="6.7109375" customWidth="1"/>
    <col min="4354" max="4354" width="56.42578125" customWidth="1"/>
    <col min="4355" max="4356" width="0" hidden="1" customWidth="1"/>
    <col min="4357" max="4357" width="15.7109375" customWidth="1"/>
    <col min="4358" max="4360" width="0" hidden="1" customWidth="1"/>
    <col min="4361" max="4361" width="15.7109375" customWidth="1"/>
    <col min="4362" max="4363" width="0" hidden="1" customWidth="1"/>
    <col min="4364" max="4364" width="14.28515625" customWidth="1"/>
    <col min="4365" max="4365" width="0" hidden="1" customWidth="1"/>
    <col min="4366" max="4366" width="9.140625" customWidth="1"/>
    <col min="4368" max="4368" width="15.42578125" customWidth="1"/>
    <col min="4609" max="4609" width="6.7109375" customWidth="1"/>
    <col min="4610" max="4610" width="56.42578125" customWidth="1"/>
    <col min="4611" max="4612" width="0" hidden="1" customWidth="1"/>
    <col min="4613" max="4613" width="15.7109375" customWidth="1"/>
    <col min="4614" max="4616" width="0" hidden="1" customWidth="1"/>
    <col min="4617" max="4617" width="15.7109375" customWidth="1"/>
    <col min="4618" max="4619" width="0" hidden="1" customWidth="1"/>
    <col min="4620" max="4620" width="14.28515625" customWidth="1"/>
    <col min="4621" max="4621" width="0" hidden="1" customWidth="1"/>
    <col min="4622" max="4622" width="9.140625" customWidth="1"/>
    <col min="4624" max="4624" width="15.42578125" customWidth="1"/>
    <col min="4865" max="4865" width="6.7109375" customWidth="1"/>
    <col min="4866" max="4866" width="56.42578125" customWidth="1"/>
    <col min="4867" max="4868" width="0" hidden="1" customWidth="1"/>
    <col min="4869" max="4869" width="15.7109375" customWidth="1"/>
    <col min="4870" max="4872" width="0" hidden="1" customWidth="1"/>
    <col min="4873" max="4873" width="15.7109375" customWidth="1"/>
    <col min="4874" max="4875" width="0" hidden="1" customWidth="1"/>
    <col min="4876" max="4876" width="14.28515625" customWidth="1"/>
    <col min="4877" max="4877" width="0" hidden="1" customWidth="1"/>
    <col min="4878" max="4878" width="9.140625" customWidth="1"/>
    <col min="4880" max="4880" width="15.42578125" customWidth="1"/>
    <col min="5121" max="5121" width="6.7109375" customWidth="1"/>
    <col min="5122" max="5122" width="56.42578125" customWidth="1"/>
    <col min="5123" max="5124" width="0" hidden="1" customWidth="1"/>
    <col min="5125" max="5125" width="15.7109375" customWidth="1"/>
    <col min="5126" max="5128" width="0" hidden="1" customWidth="1"/>
    <col min="5129" max="5129" width="15.7109375" customWidth="1"/>
    <col min="5130" max="5131" width="0" hidden="1" customWidth="1"/>
    <col min="5132" max="5132" width="14.28515625" customWidth="1"/>
    <col min="5133" max="5133" width="0" hidden="1" customWidth="1"/>
    <col min="5134" max="5134" width="9.140625" customWidth="1"/>
    <col min="5136" max="5136" width="15.42578125" customWidth="1"/>
    <col min="5377" max="5377" width="6.7109375" customWidth="1"/>
    <col min="5378" max="5378" width="56.42578125" customWidth="1"/>
    <col min="5379" max="5380" width="0" hidden="1" customWidth="1"/>
    <col min="5381" max="5381" width="15.7109375" customWidth="1"/>
    <col min="5382" max="5384" width="0" hidden="1" customWidth="1"/>
    <col min="5385" max="5385" width="15.7109375" customWidth="1"/>
    <col min="5386" max="5387" width="0" hidden="1" customWidth="1"/>
    <col min="5388" max="5388" width="14.28515625" customWidth="1"/>
    <col min="5389" max="5389" width="0" hidden="1" customWidth="1"/>
    <col min="5390" max="5390" width="9.140625" customWidth="1"/>
    <col min="5392" max="5392" width="15.42578125" customWidth="1"/>
    <col min="5633" max="5633" width="6.7109375" customWidth="1"/>
    <col min="5634" max="5634" width="56.42578125" customWidth="1"/>
    <col min="5635" max="5636" width="0" hidden="1" customWidth="1"/>
    <col min="5637" max="5637" width="15.7109375" customWidth="1"/>
    <col min="5638" max="5640" width="0" hidden="1" customWidth="1"/>
    <col min="5641" max="5641" width="15.7109375" customWidth="1"/>
    <col min="5642" max="5643" width="0" hidden="1" customWidth="1"/>
    <col min="5644" max="5644" width="14.28515625" customWidth="1"/>
    <col min="5645" max="5645" width="0" hidden="1" customWidth="1"/>
    <col min="5646" max="5646" width="9.140625" customWidth="1"/>
    <col min="5648" max="5648" width="15.42578125" customWidth="1"/>
    <col min="5889" max="5889" width="6.7109375" customWidth="1"/>
    <col min="5890" max="5890" width="56.42578125" customWidth="1"/>
    <col min="5891" max="5892" width="0" hidden="1" customWidth="1"/>
    <col min="5893" max="5893" width="15.7109375" customWidth="1"/>
    <col min="5894" max="5896" width="0" hidden="1" customWidth="1"/>
    <col min="5897" max="5897" width="15.7109375" customWidth="1"/>
    <col min="5898" max="5899" width="0" hidden="1" customWidth="1"/>
    <col min="5900" max="5900" width="14.28515625" customWidth="1"/>
    <col min="5901" max="5901" width="0" hidden="1" customWidth="1"/>
    <col min="5902" max="5902" width="9.140625" customWidth="1"/>
    <col min="5904" max="5904" width="15.42578125" customWidth="1"/>
    <col min="6145" max="6145" width="6.7109375" customWidth="1"/>
    <col min="6146" max="6146" width="56.42578125" customWidth="1"/>
    <col min="6147" max="6148" width="0" hidden="1" customWidth="1"/>
    <col min="6149" max="6149" width="15.7109375" customWidth="1"/>
    <col min="6150" max="6152" width="0" hidden="1" customWidth="1"/>
    <col min="6153" max="6153" width="15.7109375" customWidth="1"/>
    <col min="6154" max="6155" width="0" hidden="1" customWidth="1"/>
    <col min="6156" max="6156" width="14.28515625" customWidth="1"/>
    <col min="6157" max="6157" width="0" hidden="1" customWidth="1"/>
    <col min="6158" max="6158" width="9.140625" customWidth="1"/>
    <col min="6160" max="6160" width="15.42578125" customWidth="1"/>
    <col min="6401" max="6401" width="6.7109375" customWidth="1"/>
    <col min="6402" max="6402" width="56.42578125" customWidth="1"/>
    <col min="6403" max="6404" width="0" hidden="1" customWidth="1"/>
    <col min="6405" max="6405" width="15.7109375" customWidth="1"/>
    <col min="6406" max="6408" width="0" hidden="1" customWidth="1"/>
    <col min="6409" max="6409" width="15.7109375" customWidth="1"/>
    <col min="6410" max="6411" width="0" hidden="1" customWidth="1"/>
    <col min="6412" max="6412" width="14.28515625" customWidth="1"/>
    <col min="6413" max="6413" width="0" hidden="1" customWidth="1"/>
    <col min="6414" max="6414" width="9.140625" customWidth="1"/>
    <col min="6416" max="6416" width="15.42578125" customWidth="1"/>
    <col min="6657" max="6657" width="6.7109375" customWidth="1"/>
    <col min="6658" max="6658" width="56.42578125" customWidth="1"/>
    <col min="6659" max="6660" width="0" hidden="1" customWidth="1"/>
    <col min="6661" max="6661" width="15.7109375" customWidth="1"/>
    <col min="6662" max="6664" width="0" hidden="1" customWidth="1"/>
    <col min="6665" max="6665" width="15.7109375" customWidth="1"/>
    <col min="6666" max="6667" width="0" hidden="1" customWidth="1"/>
    <col min="6668" max="6668" width="14.28515625" customWidth="1"/>
    <col min="6669" max="6669" width="0" hidden="1" customWidth="1"/>
    <col min="6670" max="6670" width="9.140625" customWidth="1"/>
    <col min="6672" max="6672" width="15.42578125" customWidth="1"/>
    <col min="6913" max="6913" width="6.7109375" customWidth="1"/>
    <col min="6914" max="6914" width="56.42578125" customWidth="1"/>
    <col min="6915" max="6916" width="0" hidden="1" customWidth="1"/>
    <col min="6917" max="6917" width="15.7109375" customWidth="1"/>
    <col min="6918" max="6920" width="0" hidden="1" customWidth="1"/>
    <col min="6921" max="6921" width="15.7109375" customWidth="1"/>
    <col min="6922" max="6923" width="0" hidden="1" customWidth="1"/>
    <col min="6924" max="6924" width="14.28515625" customWidth="1"/>
    <col min="6925" max="6925" width="0" hidden="1" customWidth="1"/>
    <col min="6926" max="6926" width="9.140625" customWidth="1"/>
    <col min="6928" max="6928" width="15.42578125" customWidth="1"/>
    <col min="7169" max="7169" width="6.7109375" customWidth="1"/>
    <col min="7170" max="7170" width="56.42578125" customWidth="1"/>
    <col min="7171" max="7172" width="0" hidden="1" customWidth="1"/>
    <col min="7173" max="7173" width="15.7109375" customWidth="1"/>
    <col min="7174" max="7176" width="0" hidden="1" customWidth="1"/>
    <col min="7177" max="7177" width="15.7109375" customWidth="1"/>
    <col min="7178" max="7179" width="0" hidden="1" customWidth="1"/>
    <col min="7180" max="7180" width="14.28515625" customWidth="1"/>
    <col min="7181" max="7181" width="0" hidden="1" customWidth="1"/>
    <col min="7182" max="7182" width="9.140625" customWidth="1"/>
    <col min="7184" max="7184" width="15.42578125" customWidth="1"/>
    <col min="7425" max="7425" width="6.7109375" customWidth="1"/>
    <col min="7426" max="7426" width="56.42578125" customWidth="1"/>
    <col min="7427" max="7428" width="0" hidden="1" customWidth="1"/>
    <col min="7429" max="7429" width="15.7109375" customWidth="1"/>
    <col min="7430" max="7432" width="0" hidden="1" customWidth="1"/>
    <col min="7433" max="7433" width="15.7109375" customWidth="1"/>
    <col min="7434" max="7435" width="0" hidden="1" customWidth="1"/>
    <col min="7436" max="7436" width="14.28515625" customWidth="1"/>
    <col min="7437" max="7437" width="0" hidden="1" customWidth="1"/>
    <col min="7438" max="7438" width="9.140625" customWidth="1"/>
    <col min="7440" max="7440" width="15.42578125" customWidth="1"/>
    <col min="7681" max="7681" width="6.7109375" customWidth="1"/>
    <col min="7682" max="7682" width="56.42578125" customWidth="1"/>
    <col min="7683" max="7684" width="0" hidden="1" customWidth="1"/>
    <col min="7685" max="7685" width="15.7109375" customWidth="1"/>
    <col min="7686" max="7688" width="0" hidden="1" customWidth="1"/>
    <col min="7689" max="7689" width="15.7109375" customWidth="1"/>
    <col min="7690" max="7691" width="0" hidden="1" customWidth="1"/>
    <col min="7692" max="7692" width="14.28515625" customWidth="1"/>
    <col min="7693" max="7693" width="0" hidden="1" customWidth="1"/>
    <col min="7694" max="7694" width="9.140625" customWidth="1"/>
    <col min="7696" max="7696" width="15.42578125" customWidth="1"/>
    <col min="7937" max="7937" width="6.7109375" customWidth="1"/>
    <col min="7938" max="7938" width="56.42578125" customWidth="1"/>
    <col min="7939" max="7940" width="0" hidden="1" customWidth="1"/>
    <col min="7941" max="7941" width="15.7109375" customWidth="1"/>
    <col min="7942" max="7944" width="0" hidden="1" customWidth="1"/>
    <col min="7945" max="7945" width="15.7109375" customWidth="1"/>
    <col min="7946" max="7947" width="0" hidden="1" customWidth="1"/>
    <col min="7948" max="7948" width="14.28515625" customWidth="1"/>
    <col min="7949" max="7949" width="0" hidden="1" customWidth="1"/>
    <col min="7950" max="7950" width="9.140625" customWidth="1"/>
    <col min="7952" max="7952" width="15.42578125" customWidth="1"/>
    <col min="8193" max="8193" width="6.7109375" customWidth="1"/>
    <col min="8194" max="8194" width="56.42578125" customWidth="1"/>
    <col min="8195" max="8196" width="0" hidden="1" customWidth="1"/>
    <col min="8197" max="8197" width="15.7109375" customWidth="1"/>
    <col min="8198" max="8200" width="0" hidden="1" customWidth="1"/>
    <col min="8201" max="8201" width="15.7109375" customWidth="1"/>
    <col min="8202" max="8203" width="0" hidden="1" customWidth="1"/>
    <col min="8204" max="8204" width="14.28515625" customWidth="1"/>
    <col min="8205" max="8205" width="0" hidden="1" customWidth="1"/>
    <col min="8206" max="8206" width="9.140625" customWidth="1"/>
    <col min="8208" max="8208" width="15.42578125" customWidth="1"/>
    <col min="8449" max="8449" width="6.7109375" customWidth="1"/>
    <col min="8450" max="8450" width="56.42578125" customWidth="1"/>
    <col min="8451" max="8452" width="0" hidden="1" customWidth="1"/>
    <col min="8453" max="8453" width="15.7109375" customWidth="1"/>
    <col min="8454" max="8456" width="0" hidden="1" customWidth="1"/>
    <col min="8457" max="8457" width="15.7109375" customWidth="1"/>
    <col min="8458" max="8459" width="0" hidden="1" customWidth="1"/>
    <col min="8460" max="8460" width="14.28515625" customWidth="1"/>
    <col min="8461" max="8461" width="0" hidden="1" customWidth="1"/>
    <col min="8462" max="8462" width="9.140625" customWidth="1"/>
    <col min="8464" max="8464" width="15.42578125" customWidth="1"/>
    <col min="8705" max="8705" width="6.7109375" customWidth="1"/>
    <col min="8706" max="8706" width="56.42578125" customWidth="1"/>
    <col min="8707" max="8708" width="0" hidden="1" customWidth="1"/>
    <col min="8709" max="8709" width="15.7109375" customWidth="1"/>
    <col min="8710" max="8712" width="0" hidden="1" customWidth="1"/>
    <col min="8713" max="8713" width="15.7109375" customWidth="1"/>
    <col min="8714" max="8715" width="0" hidden="1" customWidth="1"/>
    <col min="8716" max="8716" width="14.28515625" customWidth="1"/>
    <col min="8717" max="8717" width="0" hidden="1" customWidth="1"/>
    <col min="8718" max="8718" width="9.140625" customWidth="1"/>
    <col min="8720" max="8720" width="15.42578125" customWidth="1"/>
    <col min="8961" max="8961" width="6.7109375" customWidth="1"/>
    <col min="8962" max="8962" width="56.42578125" customWidth="1"/>
    <col min="8963" max="8964" width="0" hidden="1" customWidth="1"/>
    <col min="8965" max="8965" width="15.7109375" customWidth="1"/>
    <col min="8966" max="8968" width="0" hidden="1" customWidth="1"/>
    <col min="8969" max="8969" width="15.7109375" customWidth="1"/>
    <col min="8970" max="8971" width="0" hidden="1" customWidth="1"/>
    <col min="8972" max="8972" width="14.28515625" customWidth="1"/>
    <col min="8973" max="8973" width="0" hidden="1" customWidth="1"/>
    <col min="8974" max="8974" width="9.140625" customWidth="1"/>
    <col min="8976" max="8976" width="15.42578125" customWidth="1"/>
    <col min="9217" max="9217" width="6.7109375" customWidth="1"/>
    <col min="9218" max="9218" width="56.42578125" customWidth="1"/>
    <col min="9219" max="9220" width="0" hidden="1" customWidth="1"/>
    <col min="9221" max="9221" width="15.7109375" customWidth="1"/>
    <col min="9222" max="9224" width="0" hidden="1" customWidth="1"/>
    <col min="9225" max="9225" width="15.7109375" customWidth="1"/>
    <col min="9226" max="9227" width="0" hidden="1" customWidth="1"/>
    <col min="9228" max="9228" width="14.28515625" customWidth="1"/>
    <col min="9229" max="9229" width="0" hidden="1" customWidth="1"/>
    <col min="9230" max="9230" width="9.140625" customWidth="1"/>
    <col min="9232" max="9232" width="15.42578125" customWidth="1"/>
    <col min="9473" max="9473" width="6.7109375" customWidth="1"/>
    <col min="9474" max="9474" width="56.42578125" customWidth="1"/>
    <col min="9475" max="9476" width="0" hidden="1" customWidth="1"/>
    <col min="9477" max="9477" width="15.7109375" customWidth="1"/>
    <col min="9478" max="9480" width="0" hidden="1" customWidth="1"/>
    <col min="9481" max="9481" width="15.7109375" customWidth="1"/>
    <col min="9482" max="9483" width="0" hidden="1" customWidth="1"/>
    <col min="9484" max="9484" width="14.28515625" customWidth="1"/>
    <col min="9485" max="9485" width="0" hidden="1" customWidth="1"/>
    <col min="9486" max="9486" width="9.140625" customWidth="1"/>
    <col min="9488" max="9488" width="15.42578125" customWidth="1"/>
    <col min="9729" max="9729" width="6.7109375" customWidth="1"/>
    <col min="9730" max="9730" width="56.42578125" customWidth="1"/>
    <col min="9731" max="9732" width="0" hidden="1" customWidth="1"/>
    <col min="9733" max="9733" width="15.7109375" customWidth="1"/>
    <col min="9734" max="9736" width="0" hidden="1" customWidth="1"/>
    <col min="9737" max="9737" width="15.7109375" customWidth="1"/>
    <col min="9738" max="9739" width="0" hidden="1" customWidth="1"/>
    <col min="9740" max="9740" width="14.28515625" customWidth="1"/>
    <col min="9741" max="9741" width="0" hidden="1" customWidth="1"/>
    <col min="9742" max="9742" width="9.140625" customWidth="1"/>
    <col min="9744" max="9744" width="15.42578125" customWidth="1"/>
    <col min="9985" max="9985" width="6.7109375" customWidth="1"/>
    <col min="9986" max="9986" width="56.42578125" customWidth="1"/>
    <col min="9987" max="9988" width="0" hidden="1" customWidth="1"/>
    <col min="9989" max="9989" width="15.7109375" customWidth="1"/>
    <col min="9990" max="9992" width="0" hidden="1" customWidth="1"/>
    <col min="9993" max="9993" width="15.7109375" customWidth="1"/>
    <col min="9994" max="9995" width="0" hidden="1" customWidth="1"/>
    <col min="9996" max="9996" width="14.28515625" customWidth="1"/>
    <col min="9997" max="9997" width="0" hidden="1" customWidth="1"/>
    <col min="9998" max="9998" width="9.140625" customWidth="1"/>
    <col min="10000" max="10000" width="15.42578125" customWidth="1"/>
    <col min="10241" max="10241" width="6.7109375" customWidth="1"/>
    <col min="10242" max="10242" width="56.42578125" customWidth="1"/>
    <col min="10243" max="10244" width="0" hidden="1" customWidth="1"/>
    <col min="10245" max="10245" width="15.7109375" customWidth="1"/>
    <col min="10246" max="10248" width="0" hidden="1" customWidth="1"/>
    <col min="10249" max="10249" width="15.7109375" customWidth="1"/>
    <col min="10250" max="10251" width="0" hidden="1" customWidth="1"/>
    <col min="10252" max="10252" width="14.28515625" customWidth="1"/>
    <col min="10253" max="10253" width="0" hidden="1" customWidth="1"/>
    <col min="10254" max="10254" width="9.140625" customWidth="1"/>
    <col min="10256" max="10256" width="15.42578125" customWidth="1"/>
    <col min="10497" max="10497" width="6.7109375" customWidth="1"/>
    <col min="10498" max="10498" width="56.42578125" customWidth="1"/>
    <col min="10499" max="10500" width="0" hidden="1" customWidth="1"/>
    <col min="10501" max="10501" width="15.7109375" customWidth="1"/>
    <col min="10502" max="10504" width="0" hidden="1" customWidth="1"/>
    <col min="10505" max="10505" width="15.7109375" customWidth="1"/>
    <col min="10506" max="10507" width="0" hidden="1" customWidth="1"/>
    <col min="10508" max="10508" width="14.28515625" customWidth="1"/>
    <col min="10509" max="10509" width="0" hidden="1" customWidth="1"/>
    <col min="10510" max="10510" width="9.140625" customWidth="1"/>
    <col min="10512" max="10512" width="15.42578125" customWidth="1"/>
    <col min="10753" max="10753" width="6.7109375" customWidth="1"/>
    <col min="10754" max="10754" width="56.42578125" customWidth="1"/>
    <col min="10755" max="10756" width="0" hidden="1" customWidth="1"/>
    <col min="10757" max="10757" width="15.7109375" customWidth="1"/>
    <col min="10758" max="10760" width="0" hidden="1" customWidth="1"/>
    <col min="10761" max="10761" width="15.7109375" customWidth="1"/>
    <col min="10762" max="10763" width="0" hidden="1" customWidth="1"/>
    <col min="10764" max="10764" width="14.28515625" customWidth="1"/>
    <col min="10765" max="10765" width="0" hidden="1" customWidth="1"/>
    <col min="10766" max="10766" width="9.140625" customWidth="1"/>
    <col min="10768" max="10768" width="15.42578125" customWidth="1"/>
    <col min="11009" max="11009" width="6.7109375" customWidth="1"/>
    <col min="11010" max="11010" width="56.42578125" customWidth="1"/>
    <col min="11011" max="11012" width="0" hidden="1" customWidth="1"/>
    <col min="11013" max="11013" width="15.7109375" customWidth="1"/>
    <col min="11014" max="11016" width="0" hidden="1" customWidth="1"/>
    <col min="11017" max="11017" width="15.7109375" customWidth="1"/>
    <col min="11018" max="11019" width="0" hidden="1" customWidth="1"/>
    <col min="11020" max="11020" width="14.28515625" customWidth="1"/>
    <col min="11021" max="11021" width="0" hidden="1" customWidth="1"/>
    <col min="11022" max="11022" width="9.140625" customWidth="1"/>
    <col min="11024" max="11024" width="15.42578125" customWidth="1"/>
    <col min="11265" max="11265" width="6.7109375" customWidth="1"/>
    <col min="11266" max="11266" width="56.42578125" customWidth="1"/>
    <col min="11267" max="11268" width="0" hidden="1" customWidth="1"/>
    <col min="11269" max="11269" width="15.7109375" customWidth="1"/>
    <col min="11270" max="11272" width="0" hidden="1" customWidth="1"/>
    <col min="11273" max="11273" width="15.7109375" customWidth="1"/>
    <col min="11274" max="11275" width="0" hidden="1" customWidth="1"/>
    <col min="11276" max="11276" width="14.28515625" customWidth="1"/>
    <col min="11277" max="11277" width="0" hidden="1" customWidth="1"/>
    <col min="11278" max="11278" width="9.140625" customWidth="1"/>
    <col min="11280" max="11280" width="15.42578125" customWidth="1"/>
    <col min="11521" max="11521" width="6.7109375" customWidth="1"/>
    <col min="11522" max="11522" width="56.42578125" customWidth="1"/>
    <col min="11523" max="11524" width="0" hidden="1" customWidth="1"/>
    <col min="11525" max="11525" width="15.7109375" customWidth="1"/>
    <col min="11526" max="11528" width="0" hidden="1" customWidth="1"/>
    <col min="11529" max="11529" width="15.7109375" customWidth="1"/>
    <col min="11530" max="11531" width="0" hidden="1" customWidth="1"/>
    <col min="11532" max="11532" width="14.28515625" customWidth="1"/>
    <col min="11533" max="11533" width="0" hidden="1" customWidth="1"/>
    <col min="11534" max="11534" width="9.140625" customWidth="1"/>
    <col min="11536" max="11536" width="15.42578125" customWidth="1"/>
    <col min="11777" max="11777" width="6.7109375" customWidth="1"/>
    <col min="11778" max="11778" width="56.42578125" customWidth="1"/>
    <col min="11779" max="11780" width="0" hidden="1" customWidth="1"/>
    <col min="11781" max="11781" width="15.7109375" customWidth="1"/>
    <col min="11782" max="11784" width="0" hidden="1" customWidth="1"/>
    <col min="11785" max="11785" width="15.7109375" customWidth="1"/>
    <col min="11786" max="11787" width="0" hidden="1" customWidth="1"/>
    <col min="11788" max="11788" width="14.28515625" customWidth="1"/>
    <col min="11789" max="11789" width="0" hidden="1" customWidth="1"/>
    <col min="11790" max="11790" width="9.140625" customWidth="1"/>
    <col min="11792" max="11792" width="15.42578125" customWidth="1"/>
    <col min="12033" max="12033" width="6.7109375" customWidth="1"/>
    <col min="12034" max="12034" width="56.42578125" customWidth="1"/>
    <col min="12035" max="12036" width="0" hidden="1" customWidth="1"/>
    <col min="12037" max="12037" width="15.7109375" customWidth="1"/>
    <col min="12038" max="12040" width="0" hidden="1" customWidth="1"/>
    <col min="12041" max="12041" width="15.7109375" customWidth="1"/>
    <col min="12042" max="12043" width="0" hidden="1" customWidth="1"/>
    <col min="12044" max="12044" width="14.28515625" customWidth="1"/>
    <col min="12045" max="12045" width="0" hidden="1" customWidth="1"/>
    <col min="12046" max="12046" width="9.140625" customWidth="1"/>
    <col min="12048" max="12048" width="15.42578125" customWidth="1"/>
    <col min="12289" max="12289" width="6.7109375" customWidth="1"/>
    <col min="12290" max="12290" width="56.42578125" customWidth="1"/>
    <col min="12291" max="12292" width="0" hidden="1" customWidth="1"/>
    <col min="12293" max="12293" width="15.7109375" customWidth="1"/>
    <col min="12294" max="12296" width="0" hidden="1" customWidth="1"/>
    <col min="12297" max="12297" width="15.7109375" customWidth="1"/>
    <col min="12298" max="12299" width="0" hidden="1" customWidth="1"/>
    <col min="12300" max="12300" width="14.28515625" customWidth="1"/>
    <col min="12301" max="12301" width="0" hidden="1" customWidth="1"/>
    <col min="12302" max="12302" width="9.140625" customWidth="1"/>
    <col min="12304" max="12304" width="15.42578125" customWidth="1"/>
    <col min="12545" max="12545" width="6.7109375" customWidth="1"/>
    <col min="12546" max="12546" width="56.42578125" customWidth="1"/>
    <col min="12547" max="12548" width="0" hidden="1" customWidth="1"/>
    <col min="12549" max="12549" width="15.7109375" customWidth="1"/>
    <col min="12550" max="12552" width="0" hidden="1" customWidth="1"/>
    <col min="12553" max="12553" width="15.7109375" customWidth="1"/>
    <col min="12554" max="12555" width="0" hidden="1" customWidth="1"/>
    <col min="12556" max="12556" width="14.28515625" customWidth="1"/>
    <col min="12557" max="12557" width="0" hidden="1" customWidth="1"/>
    <col min="12558" max="12558" width="9.140625" customWidth="1"/>
    <col min="12560" max="12560" width="15.42578125" customWidth="1"/>
    <col min="12801" max="12801" width="6.7109375" customWidth="1"/>
    <col min="12802" max="12802" width="56.42578125" customWidth="1"/>
    <col min="12803" max="12804" width="0" hidden="1" customWidth="1"/>
    <col min="12805" max="12805" width="15.7109375" customWidth="1"/>
    <col min="12806" max="12808" width="0" hidden="1" customWidth="1"/>
    <col min="12809" max="12809" width="15.7109375" customWidth="1"/>
    <col min="12810" max="12811" width="0" hidden="1" customWidth="1"/>
    <col min="12812" max="12812" width="14.28515625" customWidth="1"/>
    <col min="12813" max="12813" width="0" hidden="1" customWidth="1"/>
    <col min="12814" max="12814" width="9.140625" customWidth="1"/>
    <col min="12816" max="12816" width="15.42578125" customWidth="1"/>
    <col min="13057" max="13057" width="6.7109375" customWidth="1"/>
    <col min="13058" max="13058" width="56.42578125" customWidth="1"/>
    <col min="13059" max="13060" width="0" hidden="1" customWidth="1"/>
    <col min="13061" max="13061" width="15.7109375" customWidth="1"/>
    <col min="13062" max="13064" width="0" hidden="1" customWidth="1"/>
    <col min="13065" max="13065" width="15.7109375" customWidth="1"/>
    <col min="13066" max="13067" width="0" hidden="1" customWidth="1"/>
    <col min="13068" max="13068" width="14.28515625" customWidth="1"/>
    <col min="13069" max="13069" width="0" hidden="1" customWidth="1"/>
    <col min="13070" max="13070" width="9.140625" customWidth="1"/>
    <col min="13072" max="13072" width="15.42578125" customWidth="1"/>
    <col min="13313" max="13313" width="6.7109375" customWidth="1"/>
    <col min="13314" max="13314" width="56.42578125" customWidth="1"/>
    <col min="13315" max="13316" width="0" hidden="1" customWidth="1"/>
    <col min="13317" max="13317" width="15.7109375" customWidth="1"/>
    <col min="13318" max="13320" width="0" hidden="1" customWidth="1"/>
    <col min="13321" max="13321" width="15.7109375" customWidth="1"/>
    <col min="13322" max="13323" width="0" hidden="1" customWidth="1"/>
    <col min="13324" max="13324" width="14.28515625" customWidth="1"/>
    <col min="13325" max="13325" width="0" hidden="1" customWidth="1"/>
    <col min="13326" max="13326" width="9.140625" customWidth="1"/>
    <col min="13328" max="13328" width="15.42578125" customWidth="1"/>
    <col min="13569" max="13569" width="6.7109375" customWidth="1"/>
    <col min="13570" max="13570" width="56.42578125" customWidth="1"/>
    <col min="13571" max="13572" width="0" hidden="1" customWidth="1"/>
    <col min="13573" max="13573" width="15.7109375" customWidth="1"/>
    <col min="13574" max="13576" width="0" hidden="1" customWidth="1"/>
    <col min="13577" max="13577" width="15.7109375" customWidth="1"/>
    <col min="13578" max="13579" width="0" hidden="1" customWidth="1"/>
    <col min="13580" max="13580" width="14.28515625" customWidth="1"/>
    <col min="13581" max="13581" width="0" hidden="1" customWidth="1"/>
    <col min="13582" max="13582" width="9.140625" customWidth="1"/>
    <col min="13584" max="13584" width="15.42578125" customWidth="1"/>
    <col min="13825" max="13825" width="6.7109375" customWidth="1"/>
    <col min="13826" max="13826" width="56.42578125" customWidth="1"/>
    <col min="13827" max="13828" width="0" hidden="1" customWidth="1"/>
    <col min="13829" max="13829" width="15.7109375" customWidth="1"/>
    <col min="13830" max="13832" width="0" hidden="1" customWidth="1"/>
    <col min="13833" max="13833" width="15.7109375" customWidth="1"/>
    <col min="13834" max="13835" width="0" hidden="1" customWidth="1"/>
    <col min="13836" max="13836" width="14.28515625" customWidth="1"/>
    <col min="13837" max="13837" width="0" hidden="1" customWidth="1"/>
    <col min="13838" max="13838" width="9.140625" customWidth="1"/>
    <col min="13840" max="13840" width="15.42578125" customWidth="1"/>
    <col min="14081" max="14081" width="6.7109375" customWidth="1"/>
    <col min="14082" max="14082" width="56.42578125" customWidth="1"/>
    <col min="14083" max="14084" width="0" hidden="1" customWidth="1"/>
    <col min="14085" max="14085" width="15.7109375" customWidth="1"/>
    <col min="14086" max="14088" width="0" hidden="1" customWidth="1"/>
    <col min="14089" max="14089" width="15.7109375" customWidth="1"/>
    <col min="14090" max="14091" width="0" hidden="1" customWidth="1"/>
    <col min="14092" max="14092" width="14.28515625" customWidth="1"/>
    <col min="14093" max="14093" width="0" hidden="1" customWidth="1"/>
    <col min="14094" max="14094" width="9.140625" customWidth="1"/>
    <col min="14096" max="14096" width="15.42578125" customWidth="1"/>
    <col min="14337" max="14337" width="6.7109375" customWidth="1"/>
    <col min="14338" max="14338" width="56.42578125" customWidth="1"/>
    <col min="14339" max="14340" width="0" hidden="1" customWidth="1"/>
    <col min="14341" max="14341" width="15.7109375" customWidth="1"/>
    <col min="14342" max="14344" width="0" hidden="1" customWidth="1"/>
    <col min="14345" max="14345" width="15.7109375" customWidth="1"/>
    <col min="14346" max="14347" width="0" hidden="1" customWidth="1"/>
    <col min="14348" max="14348" width="14.28515625" customWidth="1"/>
    <col min="14349" max="14349" width="0" hidden="1" customWidth="1"/>
    <col min="14350" max="14350" width="9.140625" customWidth="1"/>
    <col min="14352" max="14352" width="15.42578125" customWidth="1"/>
    <col min="14593" max="14593" width="6.7109375" customWidth="1"/>
    <col min="14594" max="14594" width="56.42578125" customWidth="1"/>
    <col min="14595" max="14596" width="0" hidden="1" customWidth="1"/>
    <col min="14597" max="14597" width="15.7109375" customWidth="1"/>
    <col min="14598" max="14600" width="0" hidden="1" customWidth="1"/>
    <col min="14601" max="14601" width="15.7109375" customWidth="1"/>
    <col min="14602" max="14603" width="0" hidden="1" customWidth="1"/>
    <col min="14604" max="14604" width="14.28515625" customWidth="1"/>
    <col min="14605" max="14605" width="0" hidden="1" customWidth="1"/>
    <col min="14606" max="14606" width="9.140625" customWidth="1"/>
    <col min="14608" max="14608" width="15.42578125" customWidth="1"/>
    <col min="14849" max="14849" width="6.7109375" customWidth="1"/>
    <col min="14850" max="14850" width="56.42578125" customWidth="1"/>
    <col min="14851" max="14852" width="0" hidden="1" customWidth="1"/>
    <col min="14853" max="14853" width="15.7109375" customWidth="1"/>
    <col min="14854" max="14856" width="0" hidden="1" customWidth="1"/>
    <col min="14857" max="14857" width="15.7109375" customWidth="1"/>
    <col min="14858" max="14859" width="0" hidden="1" customWidth="1"/>
    <col min="14860" max="14860" width="14.28515625" customWidth="1"/>
    <col min="14861" max="14861" width="0" hidden="1" customWidth="1"/>
    <col min="14862" max="14862" width="9.140625" customWidth="1"/>
    <col min="14864" max="14864" width="15.42578125" customWidth="1"/>
    <col min="15105" max="15105" width="6.7109375" customWidth="1"/>
    <col min="15106" max="15106" width="56.42578125" customWidth="1"/>
    <col min="15107" max="15108" width="0" hidden="1" customWidth="1"/>
    <col min="15109" max="15109" width="15.7109375" customWidth="1"/>
    <col min="15110" max="15112" width="0" hidden="1" customWidth="1"/>
    <col min="15113" max="15113" width="15.7109375" customWidth="1"/>
    <col min="15114" max="15115" width="0" hidden="1" customWidth="1"/>
    <col min="15116" max="15116" width="14.28515625" customWidth="1"/>
    <col min="15117" max="15117" width="0" hidden="1" customWidth="1"/>
    <col min="15118" max="15118" width="9.140625" customWidth="1"/>
    <col min="15120" max="15120" width="15.42578125" customWidth="1"/>
    <col min="15361" max="15361" width="6.7109375" customWidth="1"/>
    <col min="15362" max="15362" width="56.42578125" customWidth="1"/>
    <col min="15363" max="15364" width="0" hidden="1" customWidth="1"/>
    <col min="15365" max="15365" width="15.7109375" customWidth="1"/>
    <col min="15366" max="15368" width="0" hidden="1" customWidth="1"/>
    <col min="15369" max="15369" width="15.7109375" customWidth="1"/>
    <col min="15370" max="15371" width="0" hidden="1" customWidth="1"/>
    <col min="15372" max="15372" width="14.28515625" customWidth="1"/>
    <col min="15373" max="15373" width="0" hidden="1" customWidth="1"/>
    <col min="15374" max="15374" width="9.140625" customWidth="1"/>
    <col min="15376" max="15376" width="15.42578125" customWidth="1"/>
    <col min="15617" max="15617" width="6.7109375" customWidth="1"/>
    <col min="15618" max="15618" width="56.42578125" customWidth="1"/>
    <col min="15619" max="15620" width="0" hidden="1" customWidth="1"/>
    <col min="15621" max="15621" width="15.7109375" customWidth="1"/>
    <col min="15622" max="15624" width="0" hidden="1" customWidth="1"/>
    <col min="15625" max="15625" width="15.7109375" customWidth="1"/>
    <col min="15626" max="15627" width="0" hidden="1" customWidth="1"/>
    <col min="15628" max="15628" width="14.28515625" customWidth="1"/>
    <col min="15629" max="15629" width="0" hidden="1" customWidth="1"/>
    <col min="15630" max="15630" width="9.140625" customWidth="1"/>
    <col min="15632" max="15632" width="15.42578125" customWidth="1"/>
    <col min="15873" max="15873" width="6.7109375" customWidth="1"/>
    <col min="15874" max="15874" width="56.42578125" customWidth="1"/>
    <col min="15875" max="15876" width="0" hidden="1" customWidth="1"/>
    <col min="15877" max="15877" width="15.7109375" customWidth="1"/>
    <col min="15878" max="15880" width="0" hidden="1" customWidth="1"/>
    <col min="15881" max="15881" width="15.7109375" customWidth="1"/>
    <col min="15882" max="15883" width="0" hidden="1" customWidth="1"/>
    <col min="15884" max="15884" width="14.28515625" customWidth="1"/>
    <col min="15885" max="15885" width="0" hidden="1" customWidth="1"/>
    <col min="15886" max="15886" width="9.140625" customWidth="1"/>
    <col min="15888" max="15888" width="15.42578125" customWidth="1"/>
    <col min="16129" max="16129" width="6.7109375" customWidth="1"/>
    <col min="16130" max="16130" width="56.42578125" customWidth="1"/>
    <col min="16131" max="16132" width="0" hidden="1" customWidth="1"/>
    <col min="16133" max="16133" width="15.7109375" customWidth="1"/>
    <col min="16134" max="16136" width="0" hidden="1" customWidth="1"/>
    <col min="16137" max="16137" width="15.7109375" customWidth="1"/>
    <col min="16138" max="16139" width="0" hidden="1" customWidth="1"/>
    <col min="16140" max="16140" width="14.28515625" customWidth="1"/>
    <col min="16141" max="16141" width="0" hidden="1" customWidth="1"/>
    <col min="16142" max="16142" width="9.140625" customWidth="1"/>
    <col min="16144" max="16144" width="15.42578125" customWidth="1"/>
  </cols>
  <sheetData>
    <row r="1" spans="1:15" s="98" customFormat="1" ht="19.5" customHeight="1" x14ac:dyDescent="0.25">
      <c r="A1" s="96" t="s">
        <v>224</v>
      </c>
      <c r="B1" s="97"/>
      <c r="I1" s="350" t="s">
        <v>279</v>
      </c>
      <c r="J1" s="350"/>
      <c r="K1" s="350"/>
      <c r="L1" s="350"/>
      <c r="M1" s="350"/>
      <c r="N1" s="99"/>
    </row>
    <row r="2" spans="1:15" s="98" customFormat="1" ht="19.5" customHeight="1" x14ac:dyDescent="0.25">
      <c r="A2" s="96" t="s">
        <v>175</v>
      </c>
      <c r="B2" s="97"/>
      <c r="M2" s="100"/>
    </row>
    <row r="3" spans="1:15" ht="15.75" x14ac:dyDescent="0.25">
      <c r="A3" s="101"/>
      <c r="B3" s="97"/>
    </row>
    <row r="4" spans="1:15" ht="26.25" customHeight="1" x14ac:dyDescent="0.25">
      <c r="A4" s="376" t="s">
        <v>440</v>
      </c>
      <c r="B4" s="376"/>
      <c r="C4" s="376"/>
      <c r="D4" s="376"/>
      <c r="E4" s="376"/>
      <c r="F4" s="376"/>
      <c r="G4" s="376"/>
      <c r="H4" s="376"/>
      <c r="I4" s="376"/>
      <c r="J4" s="376"/>
      <c r="K4" s="376"/>
      <c r="L4" s="376"/>
      <c r="M4" s="376"/>
    </row>
    <row r="5" spans="1:15" ht="22.5" customHeight="1" x14ac:dyDescent="0.25">
      <c r="A5" s="377" t="s">
        <v>226</v>
      </c>
      <c r="B5" s="377"/>
      <c r="C5" s="377"/>
      <c r="D5" s="377"/>
      <c r="E5" s="377"/>
      <c r="F5" s="377"/>
      <c r="G5" s="377"/>
      <c r="H5" s="377"/>
      <c r="I5" s="377"/>
      <c r="J5" s="377"/>
      <c r="K5" s="377"/>
      <c r="L5" s="377"/>
      <c r="M5" s="377"/>
    </row>
    <row r="6" spans="1:15" ht="21" customHeight="1" x14ac:dyDescent="0.25">
      <c r="I6" s="378" t="s">
        <v>280</v>
      </c>
      <c r="J6" s="378"/>
      <c r="K6" s="378"/>
      <c r="L6" s="378"/>
      <c r="M6" s="378"/>
    </row>
    <row r="7" spans="1:15" s="9" customFormat="1" ht="25.5" customHeight="1" x14ac:dyDescent="0.25">
      <c r="A7" s="379" t="s">
        <v>0</v>
      </c>
      <c r="B7" s="379" t="s">
        <v>95</v>
      </c>
      <c r="C7" s="102" t="s">
        <v>281</v>
      </c>
      <c r="D7" s="381" t="s">
        <v>1</v>
      </c>
      <c r="E7" s="383" t="s">
        <v>1</v>
      </c>
      <c r="F7" s="103"/>
      <c r="G7" s="383" t="s">
        <v>282</v>
      </c>
      <c r="H7" s="104"/>
      <c r="I7" s="379" t="s">
        <v>2</v>
      </c>
      <c r="J7" s="103"/>
      <c r="K7" s="105" t="s">
        <v>79</v>
      </c>
      <c r="L7" s="379" t="s">
        <v>79</v>
      </c>
      <c r="M7" s="103"/>
    </row>
    <row r="8" spans="1:15" s="9" customFormat="1" ht="33" customHeight="1" x14ac:dyDescent="0.25">
      <c r="A8" s="380"/>
      <c r="B8" s="380"/>
      <c r="C8" s="106" t="s">
        <v>283</v>
      </c>
      <c r="D8" s="382"/>
      <c r="E8" s="384"/>
      <c r="F8" s="106" t="s">
        <v>263</v>
      </c>
      <c r="G8" s="384"/>
      <c r="H8" s="106" t="s">
        <v>284</v>
      </c>
      <c r="I8" s="380"/>
      <c r="J8" s="106" t="s">
        <v>285</v>
      </c>
      <c r="K8" s="107"/>
      <c r="L8" s="380"/>
      <c r="M8" s="108" t="s">
        <v>286</v>
      </c>
    </row>
    <row r="9" spans="1:15" s="110" customFormat="1" ht="21" customHeight="1" x14ac:dyDescent="0.2">
      <c r="A9" s="109" t="s">
        <v>11</v>
      </c>
      <c r="B9" s="109" t="s">
        <v>12</v>
      </c>
      <c r="C9" s="109">
        <v>1</v>
      </c>
      <c r="D9" s="109" t="s">
        <v>217</v>
      </c>
      <c r="E9" s="109">
        <v>1</v>
      </c>
      <c r="F9" s="109">
        <v>3</v>
      </c>
      <c r="G9" s="109" t="s">
        <v>218</v>
      </c>
      <c r="H9" s="109">
        <v>4</v>
      </c>
      <c r="I9" s="109">
        <v>2</v>
      </c>
      <c r="J9" s="109">
        <v>6</v>
      </c>
      <c r="K9" s="109" t="s">
        <v>219</v>
      </c>
      <c r="L9" s="109" t="s">
        <v>81</v>
      </c>
      <c r="M9" s="109" t="s">
        <v>287</v>
      </c>
    </row>
    <row r="10" spans="1:15" s="114" customFormat="1" ht="24" customHeight="1" x14ac:dyDescent="0.2">
      <c r="A10" s="106" t="s">
        <v>11</v>
      </c>
      <c r="B10" s="106" t="s">
        <v>288</v>
      </c>
      <c r="C10" s="106"/>
      <c r="D10" s="106"/>
      <c r="E10" s="111"/>
      <c r="F10" s="106"/>
      <c r="G10" s="106"/>
      <c r="H10" s="106"/>
      <c r="I10" s="111">
        <v>43271000000</v>
      </c>
      <c r="J10" s="106"/>
      <c r="K10" s="106"/>
      <c r="L10" s="112"/>
      <c r="M10" s="113">
        <f>I10-E10</f>
        <v>43271000000</v>
      </c>
    </row>
    <row r="11" spans="1:15" ht="19.5" customHeight="1" x14ac:dyDescent="0.25">
      <c r="A11" s="106" t="s">
        <v>12</v>
      </c>
      <c r="B11" s="115" t="s">
        <v>86</v>
      </c>
      <c r="C11" s="111" t="e">
        <f>#REF!+#REF!+C29+#REF!+C12+C43</f>
        <v>#REF!</v>
      </c>
      <c r="D11" s="111" t="e">
        <f>#REF!+#REF!+D29+#REF!+D12+D43</f>
        <v>#REF!</v>
      </c>
      <c r="E11" s="111">
        <f>E12+E29++E43</f>
        <v>372239000000</v>
      </c>
      <c r="F11" s="111">
        <f>F12+F29++F43</f>
        <v>69980</v>
      </c>
      <c r="G11" s="111">
        <f>G12+G29++G43</f>
        <v>332853052084</v>
      </c>
      <c r="H11" s="111">
        <f>H12+H29++H43</f>
        <v>0</v>
      </c>
      <c r="I11" s="111">
        <f>I12+I29++I43+I49+I50</f>
        <v>566786848281</v>
      </c>
      <c r="J11" s="111">
        <f>J12+J29++J43</f>
        <v>85286</v>
      </c>
      <c r="K11" s="111">
        <f>K12+K29++K43</f>
        <v>123920686.24682219</v>
      </c>
      <c r="L11" s="112">
        <f>I11/E11*100</f>
        <v>152.26423031466342</v>
      </c>
      <c r="M11" s="113">
        <f>I11-E11</f>
        <v>194547848281</v>
      </c>
      <c r="O11" s="116">
        <f>395460-E11</f>
        <v>-372238604540</v>
      </c>
    </row>
    <row r="12" spans="1:15" ht="19.5" customHeight="1" x14ac:dyDescent="0.25">
      <c r="A12" s="106" t="s">
        <v>14</v>
      </c>
      <c r="B12" s="115" t="s">
        <v>50</v>
      </c>
      <c r="C12" s="111">
        <f>C13+C27+C28</f>
        <v>30540</v>
      </c>
      <c r="D12" s="111">
        <f>D13+D27+D28</f>
        <v>30540</v>
      </c>
      <c r="E12" s="111">
        <f>SUM(E13:E28)</f>
        <v>66010000000</v>
      </c>
      <c r="F12" s="111">
        <f>SUM(F13:F28)</f>
        <v>1000</v>
      </c>
      <c r="G12" s="111">
        <f>SUM(G13:G28)</f>
        <v>2500009281</v>
      </c>
      <c r="H12" s="111">
        <f>SUM(H13:H28)</f>
        <v>0</v>
      </c>
      <c r="I12" s="111">
        <f>SUM(I13:I28)</f>
        <v>215570441322</v>
      </c>
      <c r="J12" s="111">
        <f>J13+J27+J28</f>
        <v>9281</v>
      </c>
      <c r="K12" s="112">
        <f t="shared" ref="K12:K43" si="0">G12/D12*100</f>
        <v>8186015.982318271</v>
      </c>
      <c r="L12" s="112">
        <f>I12/E12*100</f>
        <v>326.57240012422363</v>
      </c>
      <c r="M12" s="113">
        <f t="shared" ref="M12:M51" si="1">I12-E12</f>
        <v>149560441322</v>
      </c>
    </row>
    <row r="13" spans="1:15" s="59" customFormat="1" ht="18.75" customHeight="1" x14ac:dyDescent="0.25">
      <c r="A13" s="117">
        <v>1</v>
      </c>
      <c r="B13" s="118" t="s">
        <v>289</v>
      </c>
      <c r="C13" s="119">
        <f t="shared" ref="C13:J13" si="2">SUM(C14:C26)</f>
        <v>0</v>
      </c>
      <c r="D13" s="119">
        <f t="shared" si="2"/>
        <v>0</v>
      </c>
      <c r="E13" s="119">
        <f>25910000000+37500000000+600000000</f>
        <v>64010000000</v>
      </c>
      <c r="F13" s="119"/>
      <c r="G13" s="119">
        <f t="shared" si="2"/>
        <v>0</v>
      </c>
      <c r="H13" s="119">
        <f t="shared" si="2"/>
        <v>0</v>
      </c>
      <c r="I13" s="119">
        <v>213070441322</v>
      </c>
      <c r="J13" s="119">
        <f t="shared" si="2"/>
        <v>0</v>
      </c>
      <c r="K13" s="112"/>
      <c r="L13" s="112">
        <f>I13/E13*100</f>
        <v>332.87055354163414</v>
      </c>
      <c r="M13" s="113">
        <f t="shared" si="1"/>
        <v>149060441322</v>
      </c>
    </row>
    <row r="14" spans="1:15" s="59" customFormat="1" hidden="1" x14ac:dyDescent="0.25">
      <c r="A14" s="117" t="s">
        <v>290</v>
      </c>
      <c r="B14" s="118" t="s">
        <v>5</v>
      </c>
      <c r="C14" s="119"/>
      <c r="D14" s="119"/>
      <c r="E14" s="119"/>
      <c r="F14" s="119"/>
      <c r="G14" s="119">
        <f t="shared" ref="G14:G51" si="3">SUM(H14:J14)</f>
        <v>0</v>
      </c>
      <c r="H14" s="119"/>
      <c r="I14" s="119"/>
      <c r="J14" s="119"/>
      <c r="K14" s="112" t="e">
        <f t="shared" si="0"/>
        <v>#DIV/0!</v>
      </c>
      <c r="L14" s="112" t="e">
        <f t="shared" ref="L14:L43" si="4">I14/E14*100</f>
        <v>#DIV/0!</v>
      </c>
      <c r="M14" s="113">
        <f t="shared" si="1"/>
        <v>0</v>
      </c>
    </row>
    <row r="15" spans="1:15" s="59" customFormat="1" hidden="1" x14ac:dyDescent="0.25">
      <c r="A15" s="117" t="s">
        <v>291</v>
      </c>
      <c r="B15" s="118" t="s">
        <v>6</v>
      </c>
      <c r="C15" s="119"/>
      <c r="D15" s="119"/>
      <c r="E15" s="119"/>
      <c r="F15" s="119"/>
      <c r="G15" s="119">
        <f t="shared" si="3"/>
        <v>0</v>
      </c>
      <c r="H15" s="119"/>
      <c r="I15" s="119"/>
      <c r="J15" s="119"/>
      <c r="K15" s="112" t="e">
        <f t="shared" si="0"/>
        <v>#DIV/0!</v>
      </c>
      <c r="L15" s="112" t="e">
        <f t="shared" si="4"/>
        <v>#DIV/0!</v>
      </c>
      <c r="M15" s="113">
        <f t="shared" si="1"/>
        <v>0</v>
      </c>
    </row>
    <row r="16" spans="1:15" s="59" customFormat="1" hidden="1" x14ac:dyDescent="0.25">
      <c r="A16" s="117" t="s">
        <v>292</v>
      </c>
      <c r="B16" s="118" t="s">
        <v>293</v>
      </c>
      <c r="C16" s="119"/>
      <c r="D16" s="119"/>
      <c r="E16" s="119"/>
      <c r="F16" s="119"/>
      <c r="G16" s="119">
        <f t="shared" si="3"/>
        <v>0</v>
      </c>
      <c r="H16" s="119"/>
      <c r="I16" s="119"/>
      <c r="J16" s="119"/>
      <c r="K16" s="112" t="e">
        <f t="shared" si="0"/>
        <v>#DIV/0!</v>
      </c>
      <c r="L16" s="112" t="e">
        <f t="shared" si="4"/>
        <v>#DIV/0!</v>
      </c>
      <c r="M16" s="113">
        <f t="shared" si="1"/>
        <v>0</v>
      </c>
    </row>
    <row r="17" spans="1:13" s="59" customFormat="1" hidden="1" x14ac:dyDescent="0.25">
      <c r="A17" s="117" t="s">
        <v>294</v>
      </c>
      <c r="B17" s="118" t="s">
        <v>295</v>
      </c>
      <c r="C17" s="119"/>
      <c r="D17" s="119"/>
      <c r="E17" s="119"/>
      <c r="F17" s="119"/>
      <c r="G17" s="119">
        <f t="shared" si="3"/>
        <v>0</v>
      </c>
      <c r="H17" s="119"/>
      <c r="I17" s="119"/>
      <c r="J17" s="119"/>
      <c r="K17" s="112" t="e">
        <f t="shared" si="0"/>
        <v>#DIV/0!</v>
      </c>
      <c r="L17" s="112" t="e">
        <f t="shared" si="4"/>
        <v>#DIV/0!</v>
      </c>
      <c r="M17" s="113">
        <f t="shared" si="1"/>
        <v>0</v>
      </c>
    </row>
    <row r="18" spans="1:13" s="59" customFormat="1" hidden="1" x14ac:dyDescent="0.25">
      <c r="A18" s="117" t="s">
        <v>296</v>
      </c>
      <c r="B18" s="118" t="s">
        <v>297</v>
      </c>
      <c r="C18" s="119"/>
      <c r="D18" s="119"/>
      <c r="E18" s="119"/>
      <c r="F18" s="119"/>
      <c r="G18" s="119">
        <f t="shared" si="3"/>
        <v>0</v>
      </c>
      <c r="H18" s="119"/>
      <c r="I18" s="119"/>
      <c r="J18" s="119"/>
      <c r="K18" s="112" t="e">
        <f t="shared" si="0"/>
        <v>#DIV/0!</v>
      </c>
      <c r="L18" s="112" t="e">
        <f t="shared" si="4"/>
        <v>#DIV/0!</v>
      </c>
      <c r="M18" s="113">
        <f t="shared" si="1"/>
        <v>0</v>
      </c>
    </row>
    <row r="19" spans="1:13" s="59" customFormat="1" hidden="1" x14ac:dyDescent="0.25">
      <c r="A19" s="117" t="s">
        <v>298</v>
      </c>
      <c r="B19" s="118" t="s">
        <v>299</v>
      </c>
      <c r="C19" s="119"/>
      <c r="D19" s="119"/>
      <c r="E19" s="119"/>
      <c r="F19" s="119"/>
      <c r="G19" s="119">
        <f t="shared" si="3"/>
        <v>0</v>
      </c>
      <c r="H19" s="119"/>
      <c r="I19" s="119"/>
      <c r="J19" s="119"/>
      <c r="K19" s="112" t="e">
        <f t="shared" si="0"/>
        <v>#DIV/0!</v>
      </c>
      <c r="L19" s="112" t="e">
        <f t="shared" si="4"/>
        <v>#DIV/0!</v>
      </c>
      <c r="M19" s="113">
        <f t="shared" si="1"/>
        <v>0</v>
      </c>
    </row>
    <row r="20" spans="1:13" s="59" customFormat="1" hidden="1" x14ac:dyDescent="0.25">
      <c r="A20" s="117" t="s">
        <v>300</v>
      </c>
      <c r="B20" s="118" t="s">
        <v>301</v>
      </c>
      <c r="C20" s="119"/>
      <c r="D20" s="119"/>
      <c r="E20" s="119"/>
      <c r="F20" s="119"/>
      <c r="G20" s="119">
        <f t="shared" si="3"/>
        <v>0</v>
      </c>
      <c r="H20" s="119"/>
      <c r="I20" s="119"/>
      <c r="J20" s="119"/>
      <c r="K20" s="112" t="e">
        <f t="shared" si="0"/>
        <v>#DIV/0!</v>
      </c>
      <c r="L20" s="112" t="e">
        <f t="shared" si="4"/>
        <v>#DIV/0!</v>
      </c>
      <c r="M20" s="113">
        <f t="shared" si="1"/>
        <v>0</v>
      </c>
    </row>
    <row r="21" spans="1:13" s="59" customFormat="1" hidden="1" x14ac:dyDescent="0.25">
      <c r="A21" s="117" t="s">
        <v>302</v>
      </c>
      <c r="B21" s="118" t="s">
        <v>303</v>
      </c>
      <c r="C21" s="119"/>
      <c r="D21" s="119"/>
      <c r="E21" s="119"/>
      <c r="F21" s="119"/>
      <c r="G21" s="119">
        <f t="shared" si="3"/>
        <v>0</v>
      </c>
      <c r="H21" s="119"/>
      <c r="I21" s="119"/>
      <c r="J21" s="119"/>
      <c r="K21" s="112" t="e">
        <f t="shared" si="0"/>
        <v>#DIV/0!</v>
      </c>
      <c r="L21" s="112" t="e">
        <f t="shared" si="4"/>
        <v>#DIV/0!</v>
      </c>
      <c r="M21" s="113">
        <f t="shared" si="1"/>
        <v>0</v>
      </c>
    </row>
    <row r="22" spans="1:13" s="59" customFormat="1" hidden="1" x14ac:dyDescent="0.25">
      <c r="A22" s="117" t="s">
        <v>304</v>
      </c>
      <c r="B22" s="118" t="s">
        <v>305</v>
      </c>
      <c r="C22" s="119"/>
      <c r="D22" s="119"/>
      <c r="E22" s="119"/>
      <c r="F22" s="119"/>
      <c r="G22" s="119">
        <f t="shared" si="3"/>
        <v>0</v>
      </c>
      <c r="H22" s="119"/>
      <c r="I22" s="119"/>
      <c r="J22" s="119"/>
      <c r="K22" s="112" t="e">
        <f t="shared" si="0"/>
        <v>#DIV/0!</v>
      </c>
      <c r="L22" s="112" t="e">
        <f t="shared" si="4"/>
        <v>#DIV/0!</v>
      </c>
      <c r="M22" s="113">
        <f t="shared" si="1"/>
        <v>0</v>
      </c>
    </row>
    <row r="23" spans="1:13" s="59" customFormat="1" hidden="1" x14ac:dyDescent="0.25">
      <c r="A23" s="117" t="s">
        <v>306</v>
      </c>
      <c r="B23" s="118" t="s">
        <v>88</v>
      </c>
      <c r="C23" s="119"/>
      <c r="D23" s="119"/>
      <c r="E23" s="119"/>
      <c r="F23" s="119"/>
      <c r="G23" s="119">
        <f t="shared" si="3"/>
        <v>0</v>
      </c>
      <c r="H23" s="119"/>
      <c r="I23" s="119"/>
      <c r="J23" s="119"/>
      <c r="K23" s="112" t="e">
        <f t="shared" si="0"/>
        <v>#DIV/0!</v>
      </c>
      <c r="L23" s="112" t="e">
        <f t="shared" si="4"/>
        <v>#DIV/0!</v>
      </c>
      <c r="M23" s="113">
        <f t="shared" si="1"/>
        <v>0</v>
      </c>
    </row>
    <row r="24" spans="1:13" s="59" customFormat="1" ht="30" hidden="1" x14ac:dyDescent="0.25">
      <c r="A24" s="117" t="s">
        <v>307</v>
      </c>
      <c r="B24" s="118" t="s">
        <v>308</v>
      </c>
      <c r="C24" s="119"/>
      <c r="D24" s="119"/>
      <c r="E24" s="119"/>
      <c r="F24" s="119"/>
      <c r="G24" s="119">
        <f t="shared" si="3"/>
        <v>0</v>
      </c>
      <c r="H24" s="119"/>
      <c r="I24" s="119"/>
      <c r="J24" s="119"/>
      <c r="K24" s="112" t="e">
        <f t="shared" si="0"/>
        <v>#DIV/0!</v>
      </c>
      <c r="L24" s="112" t="e">
        <f t="shared" si="4"/>
        <v>#DIV/0!</v>
      </c>
      <c r="M24" s="113">
        <f t="shared" si="1"/>
        <v>0</v>
      </c>
    </row>
    <row r="25" spans="1:13" s="59" customFormat="1" hidden="1" x14ac:dyDescent="0.25">
      <c r="A25" s="117" t="s">
        <v>309</v>
      </c>
      <c r="B25" s="118" t="s">
        <v>310</v>
      </c>
      <c r="C25" s="119"/>
      <c r="D25" s="119"/>
      <c r="E25" s="119"/>
      <c r="F25" s="119"/>
      <c r="G25" s="119">
        <f t="shared" si="3"/>
        <v>0</v>
      </c>
      <c r="H25" s="119"/>
      <c r="I25" s="119"/>
      <c r="J25" s="119"/>
      <c r="K25" s="112" t="e">
        <f t="shared" si="0"/>
        <v>#DIV/0!</v>
      </c>
      <c r="L25" s="112" t="e">
        <f t="shared" si="4"/>
        <v>#DIV/0!</v>
      </c>
      <c r="M25" s="113">
        <f t="shared" si="1"/>
        <v>0</v>
      </c>
    </row>
    <row r="26" spans="1:13" s="59" customFormat="1" hidden="1" x14ac:dyDescent="0.25">
      <c r="A26" s="117" t="s">
        <v>311</v>
      </c>
      <c r="B26" s="118" t="s">
        <v>312</v>
      </c>
      <c r="C26" s="119"/>
      <c r="D26" s="119"/>
      <c r="E26" s="119"/>
      <c r="F26" s="119"/>
      <c r="G26" s="119">
        <f t="shared" si="3"/>
        <v>0</v>
      </c>
      <c r="H26" s="119"/>
      <c r="I26" s="119"/>
      <c r="J26" s="119"/>
      <c r="K26" s="112" t="e">
        <f t="shared" si="0"/>
        <v>#DIV/0!</v>
      </c>
      <c r="L26" s="112" t="e">
        <f t="shared" si="4"/>
        <v>#DIV/0!</v>
      </c>
      <c r="M26" s="113">
        <f t="shared" si="1"/>
        <v>0</v>
      </c>
    </row>
    <row r="27" spans="1:13" s="59" customFormat="1" x14ac:dyDescent="0.25">
      <c r="A27" s="117">
        <v>2</v>
      </c>
      <c r="B27" s="118" t="s">
        <v>313</v>
      </c>
      <c r="C27" s="119"/>
      <c r="D27" s="119"/>
      <c r="E27" s="119"/>
      <c r="F27" s="119"/>
      <c r="G27" s="119">
        <f t="shared" si="3"/>
        <v>0</v>
      </c>
      <c r="H27" s="119"/>
      <c r="I27" s="119"/>
      <c r="J27" s="119"/>
      <c r="K27" s="112"/>
      <c r="L27" s="112"/>
      <c r="M27" s="113">
        <f t="shared" si="1"/>
        <v>0</v>
      </c>
    </row>
    <row r="28" spans="1:13" s="59" customFormat="1" x14ac:dyDescent="0.25">
      <c r="A28" s="117">
        <v>3</v>
      </c>
      <c r="B28" s="118" t="s">
        <v>90</v>
      </c>
      <c r="C28" s="119">
        <v>30540</v>
      </c>
      <c r="D28" s="119">
        <v>30540</v>
      </c>
      <c r="E28" s="258">
        <v>2000000000</v>
      </c>
      <c r="F28" s="119">
        <v>1000</v>
      </c>
      <c r="G28" s="119">
        <f t="shared" si="3"/>
        <v>2500009281</v>
      </c>
      <c r="H28" s="119"/>
      <c r="I28" s="120">
        <v>2500000000</v>
      </c>
      <c r="J28" s="119">
        <v>9281</v>
      </c>
      <c r="K28" s="121">
        <f t="shared" si="0"/>
        <v>8186015.982318271</v>
      </c>
      <c r="L28" s="121">
        <f>I13/E13*100</f>
        <v>332.87055354163414</v>
      </c>
      <c r="M28" s="122">
        <f t="shared" si="1"/>
        <v>500000000</v>
      </c>
    </row>
    <row r="29" spans="1:13" x14ac:dyDescent="0.25">
      <c r="A29" s="106" t="s">
        <v>42</v>
      </c>
      <c r="B29" s="115" t="s">
        <v>49</v>
      </c>
      <c r="C29" s="111">
        <f t="shared" ref="C29:J29" si="5">SUM(C30:C42)</f>
        <v>285440</v>
      </c>
      <c r="D29" s="111">
        <f t="shared" si="5"/>
        <v>285440</v>
      </c>
      <c r="E29" s="111">
        <f t="shared" si="5"/>
        <v>298718000000</v>
      </c>
      <c r="F29" s="111">
        <f t="shared" si="5"/>
        <v>67621</v>
      </c>
      <c r="G29" s="111">
        <f t="shared" si="5"/>
        <v>330353042803</v>
      </c>
      <c r="H29" s="111">
        <f t="shared" si="5"/>
        <v>0</v>
      </c>
      <c r="I29" s="111">
        <f t="shared" si="5"/>
        <v>330352966798</v>
      </c>
      <c r="J29" s="111">
        <f t="shared" si="5"/>
        <v>76005</v>
      </c>
      <c r="K29" s="112">
        <f t="shared" si="0"/>
        <v>115734670.26450393</v>
      </c>
      <c r="L29" s="112">
        <f t="shared" si="4"/>
        <v>110.59024457782927</v>
      </c>
      <c r="M29" s="113">
        <f t="shared" si="1"/>
        <v>31634966798</v>
      </c>
    </row>
    <row r="30" spans="1:13" s="59" customFormat="1" x14ac:dyDescent="0.25">
      <c r="A30" s="117">
        <v>1</v>
      </c>
      <c r="B30" s="118" t="s">
        <v>5</v>
      </c>
      <c r="C30" s="119">
        <v>14010</v>
      </c>
      <c r="D30" s="119">
        <v>14480</v>
      </c>
      <c r="E30" s="119">
        <v>3000000000</v>
      </c>
      <c r="F30" s="119">
        <f>12150+480</f>
        <v>12630</v>
      </c>
      <c r="G30" s="119">
        <f t="shared" si="3"/>
        <v>4709456046</v>
      </c>
      <c r="H30" s="119"/>
      <c r="I30" s="119">
        <v>4709440142</v>
      </c>
      <c r="J30" s="119">
        <v>15904</v>
      </c>
      <c r="K30" s="121">
        <f t="shared" si="0"/>
        <v>32523867.720994476</v>
      </c>
      <c r="L30" s="121">
        <f t="shared" si="4"/>
        <v>156.98133806666667</v>
      </c>
      <c r="M30" s="122">
        <f t="shared" si="1"/>
        <v>1709440142</v>
      </c>
    </row>
    <row r="31" spans="1:13" s="59" customFormat="1" x14ac:dyDescent="0.25">
      <c r="A31" s="117">
        <v>2</v>
      </c>
      <c r="B31" s="118" t="s">
        <v>6</v>
      </c>
      <c r="C31" s="119">
        <v>9360</v>
      </c>
      <c r="D31" s="119">
        <v>10712</v>
      </c>
      <c r="E31" s="119">
        <v>900000000</v>
      </c>
      <c r="F31" s="119">
        <v>10187</v>
      </c>
      <c r="G31" s="119">
        <f t="shared" si="3"/>
        <v>1202647946</v>
      </c>
      <c r="H31" s="119"/>
      <c r="I31" s="119">
        <v>1202635000</v>
      </c>
      <c r="J31" s="119">
        <v>12946</v>
      </c>
      <c r="K31" s="121">
        <f t="shared" si="0"/>
        <v>11227109.27931292</v>
      </c>
      <c r="L31" s="121">
        <f t="shared" si="4"/>
        <v>133.6261111111111</v>
      </c>
      <c r="M31" s="122">
        <f t="shared" si="1"/>
        <v>302635000</v>
      </c>
    </row>
    <row r="32" spans="1:13" s="59" customFormat="1" x14ac:dyDescent="0.25">
      <c r="A32" s="117">
        <v>3</v>
      </c>
      <c r="B32" s="118" t="s">
        <v>293</v>
      </c>
      <c r="C32" s="119">
        <v>160060</v>
      </c>
      <c r="D32" s="119">
        <v>160343</v>
      </c>
      <c r="E32" s="119">
        <v>206880000000</v>
      </c>
      <c r="F32" s="119"/>
      <c r="G32" s="119">
        <f t="shared" si="3"/>
        <v>219295928007</v>
      </c>
      <c r="H32" s="119"/>
      <c r="I32" s="119">
        <v>219295928007</v>
      </c>
      <c r="J32" s="119"/>
      <c r="K32" s="121">
        <f t="shared" si="0"/>
        <v>136766761.25992402</v>
      </c>
      <c r="L32" s="121">
        <f t="shared" si="4"/>
        <v>106.00151199100929</v>
      </c>
      <c r="M32" s="122">
        <f t="shared" si="1"/>
        <v>12415928007</v>
      </c>
    </row>
    <row r="33" spans="1:16" s="59" customFormat="1" x14ac:dyDescent="0.25">
      <c r="A33" s="117">
        <v>4</v>
      </c>
      <c r="B33" s="118" t="s">
        <v>295</v>
      </c>
      <c r="C33" s="119">
        <v>130</v>
      </c>
      <c r="D33" s="119">
        <v>130</v>
      </c>
      <c r="E33" s="119">
        <v>130000000</v>
      </c>
      <c r="F33" s="119"/>
      <c r="G33" s="119">
        <f t="shared" si="3"/>
        <v>87691500</v>
      </c>
      <c r="H33" s="119"/>
      <c r="I33" s="119">
        <v>87691500</v>
      </c>
      <c r="J33" s="119"/>
      <c r="K33" s="121">
        <f t="shared" si="0"/>
        <v>67455000</v>
      </c>
      <c r="L33" s="121">
        <f t="shared" si="4"/>
        <v>67.454999999999998</v>
      </c>
      <c r="M33" s="122">
        <f t="shared" si="1"/>
        <v>-42308500</v>
      </c>
    </row>
    <row r="34" spans="1:16" s="59" customFormat="1" x14ac:dyDescent="0.25">
      <c r="A34" s="117">
        <v>5</v>
      </c>
      <c r="B34" s="118" t="s">
        <v>297</v>
      </c>
      <c r="C34" s="119">
        <v>1020</v>
      </c>
      <c r="D34" s="119">
        <v>1232</v>
      </c>
      <c r="E34" s="119">
        <v>2000000000</v>
      </c>
      <c r="F34" s="119"/>
      <c r="G34" s="119">
        <f t="shared" si="3"/>
        <v>2434695300</v>
      </c>
      <c r="H34" s="119"/>
      <c r="I34" s="119">
        <v>2434695300</v>
      </c>
      <c r="J34" s="119"/>
      <c r="K34" s="121">
        <f t="shared" si="0"/>
        <v>197621371.75324675</v>
      </c>
      <c r="L34" s="121">
        <f t="shared" si="4"/>
        <v>121.734765</v>
      </c>
      <c r="M34" s="122">
        <f t="shared" si="1"/>
        <v>434695300</v>
      </c>
    </row>
    <row r="35" spans="1:16" s="59" customFormat="1" x14ac:dyDescent="0.25">
      <c r="A35" s="117">
        <v>6</v>
      </c>
      <c r="B35" s="118" t="s">
        <v>299</v>
      </c>
      <c r="C35" s="119">
        <v>2830</v>
      </c>
      <c r="D35" s="119">
        <v>1788</v>
      </c>
      <c r="E35" s="385">
        <v>2794000000</v>
      </c>
      <c r="F35" s="119">
        <v>695</v>
      </c>
      <c r="G35" s="119">
        <f t="shared" si="3"/>
        <v>1292348665</v>
      </c>
      <c r="H35" s="119"/>
      <c r="I35" s="119">
        <v>1292347773</v>
      </c>
      <c r="J35" s="119">
        <v>892</v>
      </c>
      <c r="K35" s="121">
        <f t="shared" si="0"/>
        <v>72279008.109619692</v>
      </c>
      <c r="L35" s="121"/>
      <c r="M35" s="122">
        <f t="shared" si="1"/>
        <v>-1501652227</v>
      </c>
    </row>
    <row r="36" spans="1:16" s="59" customFormat="1" x14ac:dyDescent="0.25">
      <c r="A36" s="117">
        <v>7</v>
      </c>
      <c r="B36" s="118" t="s">
        <v>301</v>
      </c>
      <c r="C36" s="119">
        <v>760</v>
      </c>
      <c r="D36" s="119">
        <v>1131</v>
      </c>
      <c r="E36" s="386"/>
      <c r="F36" s="119">
        <v>480</v>
      </c>
      <c r="G36" s="119">
        <f t="shared" si="3"/>
        <v>965813917</v>
      </c>
      <c r="H36" s="119"/>
      <c r="I36" s="119">
        <v>965813623</v>
      </c>
      <c r="J36" s="119">
        <v>294</v>
      </c>
      <c r="K36" s="121">
        <f t="shared" si="0"/>
        <v>85394687.621573821</v>
      </c>
      <c r="L36" s="121"/>
      <c r="M36" s="122">
        <f t="shared" si="1"/>
        <v>965813623</v>
      </c>
    </row>
    <row r="37" spans="1:16" s="59" customFormat="1" x14ac:dyDescent="0.25">
      <c r="A37" s="117">
        <v>8</v>
      </c>
      <c r="B37" s="118" t="s">
        <v>303</v>
      </c>
      <c r="C37" s="119">
        <v>820</v>
      </c>
      <c r="D37" s="119">
        <v>822</v>
      </c>
      <c r="E37" s="387"/>
      <c r="F37" s="119">
        <v>162</v>
      </c>
      <c r="G37" s="119">
        <f t="shared" si="3"/>
        <v>708300356</v>
      </c>
      <c r="H37" s="119"/>
      <c r="I37" s="119">
        <v>708300000</v>
      </c>
      <c r="J37" s="119">
        <v>356</v>
      </c>
      <c r="K37" s="121">
        <f t="shared" si="0"/>
        <v>86167926.520681262</v>
      </c>
      <c r="L37" s="121"/>
      <c r="M37" s="122">
        <f t="shared" si="1"/>
        <v>708300000</v>
      </c>
    </row>
    <row r="38" spans="1:16" s="59" customFormat="1" x14ac:dyDescent="0.25">
      <c r="A38" s="117">
        <v>9</v>
      </c>
      <c r="B38" s="118" t="s">
        <v>305</v>
      </c>
      <c r="C38" s="119">
        <v>2570</v>
      </c>
      <c r="D38" s="119">
        <v>2570</v>
      </c>
      <c r="E38" s="119">
        <v>4500000000</v>
      </c>
      <c r="F38" s="119"/>
      <c r="G38" s="119">
        <f t="shared" si="3"/>
        <v>3550031962</v>
      </c>
      <c r="H38" s="119"/>
      <c r="I38" s="119">
        <v>3550031962</v>
      </c>
      <c r="J38" s="119"/>
      <c r="K38" s="121">
        <f t="shared" si="0"/>
        <v>138133539.3774319</v>
      </c>
      <c r="L38" s="121">
        <f t="shared" si="4"/>
        <v>78.889599155555558</v>
      </c>
      <c r="M38" s="122">
        <f t="shared" si="1"/>
        <v>-949968038</v>
      </c>
    </row>
    <row r="39" spans="1:16" s="59" customFormat="1" x14ac:dyDescent="0.25">
      <c r="A39" s="117">
        <v>10</v>
      </c>
      <c r="B39" s="118" t="s">
        <v>88</v>
      </c>
      <c r="C39" s="119">
        <v>17110</v>
      </c>
      <c r="D39" s="119">
        <v>11315</v>
      </c>
      <c r="E39" s="119">
        <v>20653000000</v>
      </c>
      <c r="F39" s="119">
        <v>2165</v>
      </c>
      <c r="G39" s="119">
        <f t="shared" si="3"/>
        <v>32910430639</v>
      </c>
      <c r="H39" s="119"/>
      <c r="I39" s="119">
        <v>32910429891</v>
      </c>
      <c r="J39" s="119">
        <v>748</v>
      </c>
      <c r="K39" s="121">
        <f t="shared" si="0"/>
        <v>290856656.11135662</v>
      </c>
      <c r="L39" s="121">
        <f t="shared" si="4"/>
        <v>159.3493918123275</v>
      </c>
      <c r="M39" s="122">
        <f t="shared" si="1"/>
        <v>12257429891</v>
      </c>
    </row>
    <row r="40" spans="1:16" s="59" customFormat="1" ht="30" x14ac:dyDescent="0.25">
      <c r="A40" s="117">
        <v>11</v>
      </c>
      <c r="B40" s="118" t="s">
        <v>308</v>
      </c>
      <c r="C40" s="119">
        <v>65050</v>
      </c>
      <c r="D40" s="119">
        <f>63998+1100</f>
        <v>65098</v>
      </c>
      <c r="E40" s="119">
        <v>33855000000</v>
      </c>
      <c r="F40" s="119">
        <f>39263+240</f>
        <v>39503</v>
      </c>
      <c r="G40" s="119">
        <f t="shared" si="3"/>
        <v>33367820095</v>
      </c>
      <c r="H40" s="119"/>
      <c r="I40" s="124">
        <f>35367778003-2000000000</f>
        <v>33367778003</v>
      </c>
      <c r="J40" s="119">
        <f>41852+240</f>
        <v>42092</v>
      </c>
      <c r="K40" s="121">
        <f t="shared" si="0"/>
        <v>51257826.807275191</v>
      </c>
      <c r="L40" s="121">
        <f t="shared" si="4"/>
        <v>98.560856603160545</v>
      </c>
      <c r="M40" s="122">
        <f t="shared" si="1"/>
        <v>-487221997</v>
      </c>
      <c r="P40" s="125">
        <f>289049-I29</f>
        <v>-330352677749</v>
      </c>
    </row>
    <row r="41" spans="1:16" s="59" customFormat="1" x14ac:dyDescent="0.25">
      <c r="A41" s="117">
        <v>12</v>
      </c>
      <c r="B41" s="118" t="s">
        <v>310</v>
      </c>
      <c r="C41" s="119">
        <v>9890</v>
      </c>
      <c r="D41" s="119">
        <v>6504</v>
      </c>
      <c r="E41" s="119">
        <v>20330000000</v>
      </c>
      <c r="F41" s="119">
        <v>1399</v>
      </c>
      <c r="G41" s="119">
        <f t="shared" si="3"/>
        <v>27705418644</v>
      </c>
      <c r="H41" s="119"/>
      <c r="I41" s="119">
        <v>27705416591</v>
      </c>
      <c r="J41" s="119">
        <v>2053</v>
      </c>
      <c r="K41" s="121">
        <f t="shared" si="0"/>
        <v>425975071.40221399</v>
      </c>
      <c r="L41" s="121">
        <f t="shared" si="4"/>
        <v>136.27848790457452</v>
      </c>
      <c r="M41" s="122">
        <f t="shared" si="1"/>
        <v>7375416591</v>
      </c>
    </row>
    <row r="42" spans="1:16" s="59" customFormat="1" x14ac:dyDescent="0.25">
      <c r="A42" s="117">
        <v>13</v>
      </c>
      <c r="B42" s="118" t="s">
        <v>314</v>
      </c>
      <c r="C42" s="119">
        <v>1830</v>
      </c>
      <c r="D42" s="119">
        <v>9315</v>
      </c>
      <c r="E42" s="119">
        <v>3676000000</v>
      </c>
      <c r="F42" s="119">
        <v>400</v>
      </c>
      <c r="G42" s="119">
        <f t="shared" si="3"/>
        <v>2122459726</v>
      </c>
      <c r="H42" s="119"/>
      <c r="I42" s="119">
        <f>122459006+2000000000</f>
        <v>2122459006</v>
      </c>
      <c r="J42" s="119">
        <v>720</v>
      </c>
      <c r="K42" s="121">
        <f t="shared" si="0"/>
        <v>22785396.951154053</v>
      </c>
      <c r="L42" s="121">
        <f t="shared" si="4"/>
        <v>57.7382754624592</v>
      </c>
      <c r="M42" s="122">
        <f t="shared" si="1"/>
        <v>-1553540994</v>
      </c>
    </row>
    <row r="43" spans="1:16" x14ac:dyDescent="0.25">
      <c r="A43" s="126" t="s">
        <v>36</v>
      </c>
      <c r="B43" s="115" t="s">
        <v>315</v>
      </c>
      <c r="C43" s="111">
        <v>6450</v>
      </c>
      <c r="D43" s="111">
        <v>6450</v>
      </c>
      <c r="E43" s="111">
        <v>7511000000</v>
      </c>
      <c r="F43" s="111">
        <v>1359</v>
      </c>
      <c r="G43" s="111">
        <f>SUM(H43:J43)</f>
        <v>0</v>
      </c>
      <c r="H43" s="111"/>
      <c r="I43" s="111"/>
      <c r="J43" s="111"/>
      <c r="K43" s="112">
        <f t="shared" si="0"/>
        <v>0</v>
      </c>
      <c r="L43" s="112">
        <f t="shared" si="4"/>
        <v>0</v>
      </c>
      <c r="M43" s="113">
        <f t="shared" si="1"/>
        <v>-7511000000</v>
      </c>
    </row>
    <row r="44" spans="1:16" ht="21" hidden="1" customHeight="1" x14ac:dyDescent="0.25">
      <c r="A44" s="106"/>
      <c r="B44" s="115"/>
      <c r="C44" s="111"/>
      <c r="D44" s="111"/>
      <c r="E44" s="111"/>
      <c r="F44" s="111"/>
      <c r="G44" s="111"/>
      <c r="H44" s="111"/>
      <c r="I44" s="111"/>
      <c r="J44" s="111"/>
      <c r="K44" s="112"/>
      <c r="L44" s="112"/>
      <c r="M44" s="113">
        <f t="shared" si="1"/>
        <v>0</v>
      </c>
    </row>
    <row r="45" spans="1:16" hidden="1" x14ac:dyDescent="0.25">
      <c r="A45" s="117">
        <v>1</v>
      </c>
      <c r="B45" s="118" t="s">
        <v>58</v>
      </c>
      <c r="C45" s="119"/>
      <c r="D45" s="119"/>
      <c r="E45" s="119"/>
      <c r="F45" s="119"/>
      <c r="G45" s="119">
        <f t="shared" si="3"/>
        <v>0</v>
      </c>
      <c r="H45" s="119"/>
      <c r="I45" s="119"/>
      <c r="J45" s="119"/>
      <c r="K45" s="112"/>
      <c r="L45" s="112"/>
      <c r="M45" s="113">
        <f t="shared" si="1"/>
        <v>0</v>
      </c>
    </row>
    <row r="46" spans="1:16" hidden="1" x14ac:dyDescent="0.25">
      <c r="A46" s="117">
        <v>2</v>
      </c>
      <c r="B46" s="118" t="s">
        <v>47</v>
      </c>
      <c r="C46" s="119"/>
      <c r="D46" s="119"/>
      <c r="E46" s="119"/>
      <c r="F46" s="119"/>
      <c r="G46" s="119">
        <f t="shared" si="3"/>
        <v>0</v>
      </c>
      <c r="H46" s="119"/>
      <c r="I46" s="119"/>
      <c r="J46" s="119"/>
      <c r="K46" s="112"/>
      <c r="L46" s="112"/>
      <c r="M46" s="113">
        <f t="shared" si="1"/>
        <v>0</v>
      </c>
    </row>
    <row r="47" spans="1:16" hidden="1" x14ac:dyDescent="0.25">
      <c r="A47" s="390"/>
      <c r="B47" s="127" t="s">
        <v>316</v>
      </c>
      <c r="C47" s="128"/>
      <c r="D47" s="128"/>
      <c r="E47" s="128"/>
      <c r="F47" s="128"/>
      <c r="G47" s="119">
        <f t="shared" si="3"/>
        <v>0</v>
      </c>
      <c r="H47" s="128"/>
      <c r="I47" s="128"/>
      <c r="J47" s="128"/>
      <c r="K47" s="112"/>
      <c r="L47" s="112"/>
      <c r="M47" s="113">
        <f t="shared" si="1"/>
        <v>0</v>
      </c>
    </row>
    <row r="48" spans="1:16" hidden="1" x14ac:dyDescent="0.25">
      <c r="A48" s="390"/>
      <c r="B48" s="127" t="s">
        <v>317</v>
      </c>
      <c r="C48" s="123"/>
      <c r="D48" s="123"/>
      <c r="E48" s="123"/>
      <c r="F48" s="123"/>
      <c r="G48" s="119">
        <f t="shared" si="3"/>
        <v>0</v>
      </c>
      <c r="H48" s="123"/>
      <c r="I48" s="123"/>
      <c r="J48" s="123"/>
      <c r="K48" s="112"/>
      <c r="L48" s="112"/>
      <c r="M48" s="113">
        <f t="shared" si="1"/>
        <v>0</v>
      </c>
    </row>
    <row r="49" spans="1:16" s="9" customFormat="1" ht="18" customHeight="1" x14ac:dyDescent="0.25">
      <c r="A49" s="106" t="s">
        <v>39</v>
      </c>
      <c r="B49" s="115" t="s">
        <v>318</v>
      </c>
      <c r="C49" s="129"/>
      <c r="D49" s="129"/>
      <c r="E49" s="129">
        <v>134518000000</v>
      </c>
      <c r="F49" s="129"/>
      <c r="G49" s="111"/>
      <c r="H49" s="129"/>
      <c r="I49" s="129">
        <f>16709460192</f>
        <v>16709460192</v>
      </c>
      <c r="J49" s="129"/>
      <c r="K49" s="112"/>
      <c r="L49" s="112"/>
      <c r="M49" s="113">
        <f t="shared" si="1"/>
        <v>-117808539808</v>
      </c>
    </row>
    <row r="50" spans="1:16" s="9" customFormat="1" ht="18" customHeight="1" x14ac:dyDescent="0.25">
      <c r="A50" s="106" t="s">
        <v>56</v>
      </c>
      <c r="B50" s="115" t="s">
        <v>92</v>
      </c>
      <c r="C50" s="129"/>
      <c r="D50" s="129"/>
      <c r="E50" s="129"/>
      <c r="F50" s="129"/>
      <c r="G50" s="111"/>
      <c r="H50" s="129"/>
      <c r="I50" s="129">
        <v>4153979969</v>
      </c>
      <c r="J50" s="129"/>
      <c r="K50" s="112"/>
      <c r="L50" s="112"/>
      <c r="M50" s="113"/>
    </row>
    <row r="51" spans="1:16" s="9" customFormat="1" x14ac:dyDescent="0.25">
      <c r="A51" s="106" t="s">
        <v>55</v>
      </c>
      <c r="B51" s="115" t="s">
        <v>93</v>
      </c>
      <c r="C51" s="129"/>
      <c r="D51" s="129"/>
      <c r="E51" s="129"/>
      <c r="F51" s="129"/>
      <c r="G51" s="111">
        <f t="shared" si="3"/>
        <v>256460155218</v>
      </c>
      <c r="H51" s="129"/>
      <c r="I51" s="129">
        <v>256460153709</v>
      </c>
      <c r="J51" s="129">
        <v>1509</v>
      </c>
      <c r="K51" s="112"/>
      <c r="L51" s="112"/>
      <c r="M51" s="113">
        <f t="shared" si="1"/>
        <v>256460153709</v>
      </c>
    </row>
    <row r="52" spans="1:16" s="114" customFormat="1" ht="15.75" x14ac:dyDescent="0.2">
      <c r="A52" s="391" t="s">
        <v>319</v>
      </c>
      <c r="B52" s="391"/>
      <c r="C52" s="130"/>
      <c r="D52" s="130"/>
      <c r="E52" s="131">
        <f>E51+E11+E10</f>
        <v>372239000000</v>
      </c>
      <c r="F52" s="131">
        <f>F51+F11+F10</f>
        <v>69980</v>
      </c>
      <c r="G52" s="131">
        <f>G51+G11+G10</f>
        <v>589313207302</v>
      </c>
      <c r="H52" s="131">
        <f>H51+H11+H10</f>
        <v>0</v>
      </c>
      <c r="I52" s="131">
        <f>I51+I11+I10</f>
        <v>866518001990</v>
      </c>
      <c r="J52" s="130"/>
      <c r="K52" s="130"/>
      <c r="L52" s="130"/>
      <c r="P52" s="132" t="e">
        <f>1058823-#REF!</f>
        <v>#REF!</v>
      </c>
    </row>
    <row r="53" spans="1:16" ht="15.75" customHeight="1" x14ac:dyDescent="0.25">
      <c r="A53" s="389"/>
      <c r="B53" s="389"/>
      <c r="D53" s="389"/>
      <c r="E53" s="389"/>
      <c r="F53" s="389"/>
      <c r="G53" s="389"/>
      <c r="H53" s="389"/>
      <c r="I53" s="389"/>
      <c r="J53" s="389"/>
      <c r="K53" s="389"/>
      <c r="L53" s="389"/>
      <c r="M53" s="389"/>
    </row>
    <row r="54" spans="1:16" ht="15.75" customHeight="1" x14ac:dyDescent="0.25">
      <c r="A54" s="388"/>
      <c r="B54" s="388"/>
      <c r="D54" s="388"/>
      <c r="E54" s="388"/>
      <c r="F54" s="388"/>
      <c r="G54" s="388"/>
      <c r="H54" s="388"/>
      <c r="I54" s="388"/>
      <c r="J54" s="388"/>
      <c r="K54" s="388"/>
      <c r="L54" s="388"/>
      <c r="M54" s="388"/>
    </row>
    <row r="55" spans="1:16" ht="15.75" x14ac:dyDescent="0.25">
      <c r="A55" s="389"/>
      <c r="B55" s="389"/>
      <c r="D55" s="389"/>
      <c r="E55" s="389"/>
      <c r="F55" s="389"/>
      <c r="G55" s="389"/>
      <c r="H55" s="389"/>
      <c r="J55" s="389"/>
      <c r="K55" s="389"/>
      <c r="L55" s="389"/>
      <c r="M55" s="389"/>
    </row>
    <row r="56" spans="1:16" ht="15.75" x14ac:dyDescent="0.25">
      <c r="A56" s="133"/>
      <c r="B56" s="133"/>
      <c r="D56" s="133"/>
      <c r="E56" s="133"/>
      <c r="F56" s="133"/>
      <c r="G56" s="133"/>
      <c r="H56" s="133"/>
      <c r="I56" s="116"/>
      <c r="J56" s="133"/>
      <c r="K56" s="133"/>
      <c r="L56" s="133"/>
      <c r="M56" s="133"/>
    </row>
    <row r="57" spans="1:16" ht="15.75" x14ac:dyDescent="0.25">
      <c r="A57" s="133"/>
      <c r="B57" s="133"/>
      <c r="D57" s="133"/>
      <c r="E57" s="133"/>
      <c r="F57" s="133"/>
      <c r="G57" s="133"/>
      <c r="H57" s="133"/>
      <c r="J57" s="133"/>
      <c r="K57" s="133"/>
      <c r="L57" s="133"/>
      <c r="M57" s="133"/>
    </row>
    <row r="58" spans="1:16" ht="15.75" x14ac:dyDescent="0.25">
      <c r="A58" s="133"/>
      <c r="B58" s="133"/>
      <c r="D58" s="133"/>
      <c r="E58" s="133"/>
      <c r="F58" s="133"/>
      <c r="G58" s="133"/>
      <c r="H58" s="133"/>
      <c r="J58" s="133"/>
      <c r="K58" s="133"/>
      <c r="L58" s="133"/>
      <c r="M58" s="133"/>
    </row>
    <row r="59" spans="1:16" ht="15.75" x14ac:dyDescent="0.25">
      <c r="A59" s="134"/>
    </row>
    <row r="60" spans="1:16" ht="15.75" x14ac:dyDescent="0.25">
      <c r="A60" s="135"/>
    </row>
    <row r="61" spans="1:16" ht="15.75" x14ac:dyDescent="0.25">
      <c r="A61" s="135"/>
    </row>
    <row r="62" spans="1:16" ht="15.75" x14ac:dyDescent="0.25">
      <c r="A62" s="135"/>
    </row>
    <row r="92" ht="15" customHeight="1" x14ac:dyDescent="0.25"/>
    <row r="95" ht="15" customHeight="1" x14ac:dyDescent="0.25"/>
  </sheetData>
  <mergeCells count="23">
    <mergeCell ref="E35:E37"/>
    <mergeCell ref="A54:B54"/>
    <mergeCell ref="D54:H54"/>
    <mergeCell ref="I54:M54"/>
    <mergeCell ref="A55:B55"/>
    <mergeCell ref="D55:H55"/>
    <mergeCell ref="J55:M55"/>
    <mergeCell ref="A47:A48"/>
    <mergeCell ref="A52:B52"/>
    <mergeCell ref="A53:B53"/>
    <mergeCell ref="D53:H53"/>
    <mergeCell ref="I53:M53"/>
    <mergeCell ref="I1:M1"/>
    <mergeCell ref="A4:M4"/>
    <mergeCell ref="A5:M5"/>
    <mergeCell ref="I6:M6"/>
    <mergeCell ref="A7:A8"/>
    <mergeCell ref="B7:B8"/>
    <mergeCell ref="D7:D8"/>
    <mergeCell ref="E7:E8"/>
    <mergeCell ref="G7:G8"/>
    <mergeCell ref="I7:I8"/>
    <mergeCell ref="L7:L8"/>
  </mergeCells>
  <pageMargins left="0.43307086614173229" right="0.27559055118110237" top="0.59055118110236227" bottom="0" header="0.31496062992125984" footer="0.31496062992125984"/>
  <pageSetup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6"/>
  <sheetViews>
    <sheetView topLeftCell="A3" workbookViewId="0">
      <selection activeCell="K48" sqref="K48"/>
    </sheetView>
  </sheetViews>
  <sheetFormatPr defaultRowHeight="21" customHeight="1" x14ac:dyDescent="0.25"/>
  <cols>
    <col min="1" max="1" width="7.28515625" style="3" customWidth="1"/>
    <col min="2" max="2" width="38.140625" style="1" customWidth="1"/>
    <col min="3" max="3" width="18" style="1" customWidth="1"/>
    <col min="4" max="4" width="14.42578125" style="1" customWidth="1"/>
    <col min="5" max="5" width="17.140625" style="1" customWidth="1"/>
    <col min="6" max="6" width="13.42578125" style="1" customWidth="1"/>
    <col min="7" max="7" width="9.28515625" style="1" customWidth="1"/>
    <col min="8" max="8" width="14.42578125" style="1" customWidth="1"/>
    <col min="9" max="9" width="7.140625" style="1" customWidth="1"/>
    <col min="10" max="10" width="14.42578125" style="1" customWidth="1"/>
    <col min="11" max="11" width="16.85546875" style="1" customWidth="1"/>
    <col min="12" max="12" width="16.28515625" style="1" customWidth="1"/>
    <col min="13" max="13" width="16.5703125" style="1" customWidth="1"/>
    <col min="14" max="14" width="11.42578125" style="1" customWidth="1"/>
    <col min="15" max="15" width="6.42578125" style="1" customWidth="1"/>
    <col min="16" max="16" width="16.5703125" style="1" customWidth="1"/>
    <col min="17" max="17" width="17.140625" style="1" customWidth="1"/>
    <col min="18" max="20" width="14.42578125" style="1" customWidth="1"/>
    <col min="21" max="21" width="9.28515625" style="1" customWidth="1"/>
    <col min="22" max="22" width="14.42578125" style="1" customWidth="1"/>
    <col min="23" max="23" width="9.140625" style="1" customWidth="1"/>
    <col min="24" max="256" width="9.140625" style="1"/>
    <col min="257" max="257" width="7.28515625" style="1" customWidth="1"/>
    <col min="258" max="258" width="38.7109375" style="1" customWidth="1"/>
    <col min="259" max="259" width="18" style="1" customWidth="1"/>
    <col min="260" max="260" width="14.42578125" style="1" customWidth="1"/>
    <col min="261" max="261" width="17.140625" style="1" customWidth="1"/>
    <col min="262" max="266" width="14.42578125" style="1" customWidth="1"/>
    <col min="267" max="267" width="16.85546875" style="1" customWidth="1"/>
    <col min="268" max="268" width="16.28515625" style="1" customWidth="1"/>
    <col min="269" max="269" width="16.5703125" style="1" customWidth="1"/>
    <col min="270" max="271" width="14.42578125" style="1" customWidth="1"/>
    <col min="272" max="272" width="16.5703125" style="1" customWidth="1"/>
    <col min="273" max="273" width="17.140625" style="1" customWidth="1"/>
    <col min="274" max="278" width="14.42578125" style="1" customWidth="1"/>
    <col min="279" max="279" width="9.140625" style="1" customWidth="1"/>
    <col min="280" max="512" width="9.140625" style="1"/>
    <col min="513" max="513" width="7.28515625" style="1" customWidth="1"/>
    <col min="514" max="514" width="38.7109375" style="1" customWidth="1"/>
    <col min="515" max="515" width="18" style="1" customWidth="1"/>
    <col min="516" max="516" width="14.42578125" style="1" customWidth="1"/>
    <col min="517" max="517" width="17.140625" style="1" customWidth="1"/>
    <col min="518" max="522" width="14.42578125" style="1" customWidth="1"/>
    <col min="523" max="523" width="16.85546875" style="1" customWidth="1"/>
    <col min="524" max="524" width="16.28515625" style="1" customWidth="1"/>
    <col min="525" max="525" width="16.5703125" style="1" customWidth="1"/>
    <col min="526" max="527" width="14.42578125" style="1" customWidth="1"/>
    <col min="528" max="528" width="16.5703125" style="1" customWidth="1"/>
    <col min="529" max="529" width="17.140625" style="1" customWidth="1"/>
    <col min="530" max="534" width="14.42578125" style="1" customWidth="1"/>
    <col min="535" max="535" width="9.140625" style="1" customWidth="1"/>
    <col min="536" max="768" width="9.140625" style="1"/>
    <col min="769" max="769" width="7.28515625" style="1" customWidth="1"/>
    <col min="770" max="770" width="38.7109375" style="1" customWidth="1"/>
    <col min="771" max="771" width="18" style="1" customWidth="1"/>
    <col min="772" max="772" width="14.42578125" style="1" customWidth="1"/>
    <col min="773" max="773" width="17.140625" style="1" customWidth="1"/>
    <col min="774" max="778" width="14.42578125" style="1" customWidth="1"/>
    <col min="779" max="779" width="16.85546875" style="1" customWidth="1"/>
    <col min="780" max="780" width="16.28515625" style="1" customWidth="1"/>
    <col min="781" max="781" width="16.5703125" style="1" customWidth="1"/>
    <col min="782" max="783" width="14.42578125" style="1" customWidth="1"/>
    <col min="784" max="784" width="16.5703125" style="1" customWidth="1"/>
    <col min="785" max="785" width="17.140625" style="1" customWidth="1"/>
    <col min="786" max="790" width="14.42578125" style="1" customWidth="1"/>
    <col min="791" max="791" width="9.140625" style="1" customWidth="1"/>
    <col min="792" max="1024" width="9.140625" style="1"/>
    <col min="1025" max="1025" width="7.28515625" style="1" customWidth="1"/>
    <col min="1026" max="1026" width="38.7109375" style="1" customWidth="1"/>
    <col min="1027" max="1027" width="18" style="1" customWidth="1"/>
    <col min="1028" max="1028" width="14.42578125" style="1" customWidth="1"/>
    <col min="1029" max="1029" width="17.140625" style="1" customWidth="1"/>
    <col min="1030" max="1034" width="14.42578125" style="1" customWidth="1"/>
    <col min="1035" max="1035" width="16.85546875" style="1" customWidth="1"/>
    <col min="1036" max="1036" width="16.28515625" style="1" customWidth="1"/>
    <col min="1037" max="1037" width="16.5703125" style="1" customWidth="1"/>
    <col min="1038" max="1039" width="14.42578125" style="1" customWidth="1"/>
    <col min="1040" max="1040" width="16.5703125" style="1" customWidth="1"/>
    <col min="1041" max="1041" width="17.140625" style="1" customWidth="1"/>
    <col min="1042" max="1046" width="14.42578125" style="1" customWidth="1"/>
    <col min="1047" max="1047" width="9.140625" style="1" customWidth="1"/>
    <col min="1048" max="1280" width="9.140625" style="1"/>
    <col min="1281" max="1281" width="7.28515625" style="1" customWidth="1"/>
    <col min="1282" max="1282" width="38.7109375" style="1" customWidth="1"/>
    <col min="1283" max="1283" width="18" style="1" customWidth="1"/>
    <col min="1284" max="1284" width="14.42578125" style="1" customWidth="1"/>
    <col min="1285" max="1285" width="17.140625" style="1" customWidth="1"/>
    <col min="1286" max="1290" width="14.42578125" style="1" customWidth="1"/>
    <col min="1291" max="1291" width="16.85546875" style="1" customWidth="1"/>
    <col min="1292" max="1292" width="16.28515625" style="1" customWidth="1"/>
    <col min="1293" max="1293" width="16.5703125" style="1" customWidth="1"/>
    <col min="1294" max="1295" width="14.42578125" style="1" customWidth="1"/>
    <col min="1296" max="1296" width="16.5703125" style="1" customWidth="1"/>
    <col min="1297" max="1297" width="17.140625" style="1" customWidth="1"/>
    <col min="1298" max="1302" width="14.42578125" style="1" customWidth="1"/>
    <col min="1303" max="1303" width="9.140625" style="1" customWidth="1"/>
    <col min="1304" max="1536" width="9.140625" style="1"/>
    <col min="1537" max="1537" width="7.28515625" style="1" customWidth="1"/>
    <col min="1538" max="1538" width="38.7109375" style="1" customWidth="1"/>
    <col min="1539" max="1539" width="18" style="1" customWidth="1"/>
    <col min="1540" max="1540" width="14.42578125" style="1" customWidth="1"/>
    <col min="1541" max="1541" width="17.140625" style="1" customWidth="1"/>
    <col min="1542" max="1546" width="14.42578125" style="1" customWidth="1"/>
    <col min="1547" max="1547" width="16.85546875" style="1" customWidth="1"/>
    <col min="1548" max="1548" width="16.28515625" style="1" customWidth="1"/>
    <col min="1549" max="1549" width="16.5703125" style="1" customWidth="1"/>
    <col min="1550" max="1551" width="14.42578125" style="1" customWidth="1"/>
    <col min="1552" max="1552" width="16.5703125" style="1" customWidth="1"/>
    <col min="1553" max="1553" width="17.140625" style="1" customWidth="1"/>
    <col min="1554" max="1558" width="14.42578125" style="1" customWidth="1"/>
    <col min="1559" max="1559" width="9.140625" style="1" customWidth="1"/>
    <col min="1560" max="1792" width="9.140625" style="1"/>
    <col min="1793" max="1793" width="7.28515625" style="1" customWidth="1"/>
    <col min="1794" max="1794" width="38.7109375" style="1" customWidth="1"/>
    <col min="1795" max="1795" width="18" style="1" customWidth="1"/>
    <col min="1796" max="1796" width="14.42578125" style="1" customWidth="1"/>
    <col min="1797" max="1797" width="17.140625" style="1" customWidth="1"/>
    <col min="1798" max="1802" width="14.42578125" style="1" customWidth="1"/>
    <col min="1803" max="1803" width="16.85546875" style="1" customWidth="1"/>
    <col min="1804" max="1804" width="16.28515625" style="1" customWidth="1"/>
    <col min="1805" max="1805" width="16.5703125" style="1" customWidth="1"/>
    <col min="1806" max="1807" width="14.42578125" style="1" customWidth="1"/>
    <col min="1808" max="1808" width="16.5703125" style="1" customWidth="1"/>
    <col min="1809" max="1809" width="17.140625" style="1" customWidth="1"/>
    <col min="1810" max="1814" width="14.42578125" style="1" customWidth="1"/>
    <col min="1815" max="1815" width="9.140625" style="1" customWidth="1"/>
    <col min="1816" max="2048" width="9.140625" style="1"/>
    <col min="2049" max="2049" width="7.28515625" style="1" customWidth="1"/>
    <col min="2050" max="2050" width="38.7109375" style="1" customWidth="1"/>
    <col min="2051" max="2051" width="18" style="1" customWidth="1"/>
    <col min="2052" max="2052" width="14.42578125" style="1" customWidth="1"/>
    <col min="2053" max="2053" width="17.140625" style="1" customWidth="1"/>
    <col min="2054" max="2058" width="14.42578125" style="1" customWidth="1"/>
    <col min="2059" max="2059" width="16.85546875" style="1" customWidth="1"/>
    <col min="2060" max="2060" width="16.28515625" style="1" customWidth="1"/>
    <col min="2061" max="2061" width="16.5703125" style="1" customWidth="1"/>
    <col min="2062" max="2063" width="14.42578125" style="1" customWidth="1"/>
    <col min="2064" max="2064" width="16.5703125" style="1" customWidth="1"/>
    <col min="2065" max="2065" width="17.140625" style="1" customWidth="1"/>
    <col min="2066" max="2070" width="14.42578125" style="1" customWidth="1"/>
    <col min="2071" max="2071" width="9.140625" style="1" customWidth="1"/>
    <col min="2072" max="2304" width="9.140625" style="1"/>
    <col min="2305" max="2305" width="7.28515625" style="1" customWidth="1"/>
    <col min="2306" max="2306" width="38.7109375" style="1" customWidth="1"/>
    <col min="2307" max="2307" width="18" style="1" customWidth="1"/>
    <col min="2308" max="2308" width="14.42578125" style="1" customWidth="1"/>
    <col min="2309" max="2309" width="17.140625" style="1" customWidth="1"/>
    <col min="2310" max="2314" width="14.42578125" style="1" customWidth="1"/>
    <col min="2315" max="2315" width="16.85546875" style="1" customWidth="1"/>
    <col min="2316" max="2316" width="16.28515625" style="1" customWidth="1"/>
    <col min="2317" max="2317" width="16.5703125" style="1" customWidth="1"/>
    <col min="2318" max="2319" width="14.42578125" style="1" customWidth="1"/>
    <col min="2320" max="2320" width="16.5703125" style="1" customWidth="1"/>
    <col min="2321" max="2321" width="17.140625" style="1" customWidth="1"/>
    <col min="2322" max="2326" width="14.42578125" style="1" customWidth="1"/>
    <col min="2327" max="2327" width="9.140625" style="1" customWidth="1"/>
    <col min="2328" max="2560" width="9.140625" style="1"/>
    <col min="2561" max="2561" width="7.28515625" style="1" customWidth="1"/>
    <col min="2562" max="2562" width="38.7109375" style="1" customWidth="1"/>
    <col min="2563" max="2563" width="18" style="1" customWidth="1"/>
    <col min="2564" max="2564" width="14.42578125" style="1" customWidth="1"/>
    <col min="2565" max="2565" width="17.140625" style="1" customWidth="1"/>
    <col min="2566" max="2570" width="14.42578125" style="1" customWidth="1"/>
    <col min="2571" max="2571" width="16.85546875" style="1" customWidth="1"/>
    <col min="2572" max="2572" width="16.28515625" style="1" customWidth="1"/>
    <col min="2573" max="2573" width="16.5703125" style="1" customWidth="1"/>
    <col min="2574" max="2575" width="14.42578125" style="1" customWidth="1"/>
    <col min="2576" max="2576" width="16.5703125" style="1" customWidth="1"/>
    <col min="2577" max="2577" width="17.140625" style="1" customWidth="1"/>
    <col min="2578" max="2582" width="14.42578125" style="1" customWidth="1"/>
    <col min="2583" max="2583" width="9.140625" style="1" customWidth="1"/>
    <col min="2584" max="2816" width="9.140625" style="1"/>
    <col min="2817" max="2817" width="7.28515625" style="1" customWidth="1"/>
    <col min="2818" max="2818" width="38.7109375" style="1" customWidth="1"/>
    <col min="2819" max="2819" width="18" style="1" customWidth="1"/>
    <col min="2820" max="2820" width="14.42578125" style="1" customWidth="1"/>
    <col min="2821" max="2821" width="17.140625" style="1" customWidth="1"/>
    <col min="2822" max="2826" width="14.42578125" style="1" customWidth="1"/>
    <col min="2827" max="2827" width="16.85546875" style="1" customWidth="1"/>
    <col min="2828" max="2828" width="16.28515625" style="1" customWidth="1"/>
    <col min="2829" max="2829" width="16.5703125" style="1" customWidth="1"/>
    <col min="2830" max="2831" width="14.42578125" style="1" customWidth="1"/>
    <col min="2832" max="2832" width="16.5703125" style="1" customWidth="1"/>
    <col min="2833" max="2833" width="17.140625" style="1" customWidth="1"/>
    <col min="2834" max="2838" width="14.42578125" style="1" customWidth="1"/>
    <col min="2839" max="2839" width="9.140625" style="1" customWidth="1"/>
    <col min="2840" max="3072" width="9.140625" style="1"/>
    <col min="3073" max="3073" width="7.28515625" style="1" customWidth="1"/>
    <col min="3074" max="3074" width="38.7109375" style="1" customWidth="1"/>
    <col min="3075" max="3075" width="18" style="1" customWidth="1"/>
    <col min="3076" max="3076" width="14.42578125" style="1" customWidth="1"/>
    <col min="3077" max="3077" width="17.140625" style="1" customWidth="1"/>
    <col min="3078" max="3082" width="14.42578125" style="1" customWidth="1"/>
    <col min="3083" max="3083" width="16.85546875" style="1" customWidth="1"/>
    <col min="3084" max="3084" width="16.28515625" style="1" customWidth="1"/>
    <col min="3085" max="3085" width="16.5703125" style="1" customWidth="1"/>
    <col min="3086" max="3087" width="14.42578125" style="1" customWidth="1"/>
    <col min="3088" max="3088" width="16.5703125" style="1" customWidth="1"/>
    <col min="3089" max="3089" width="17.140625" style="1" customWidth="1"/>
    <col min="3090" max="3094" width="14.42578125" style="1" customWidth="1"/>
    <col min="3095" max="3095" width="9.140625" style="1" customWidth="1"/>
    <col min="3096" max="3328" width="9.140625" style="1"/>
    <col min="3329" max="3329" width="7.28515625" style="1" customWidth="1"/>
    <col min="3330" max="3330" width="38.7109375" style="1" customWidth="1"/>
    <col min="3331" max="3331" width="18" style="1" customWidth="1"/>
    <col min="3332" max="3332" width="14.42578125" style="1" customWidth="1"/>
    <col min="3333" max="3333" width="17.140625" style="1" customWidth="1"/>
    <col min="3334" max="3338" width="14.42578125" style="1" customWidth="1"/>
    <col min="3339" max="3339" width="16.85546875" style="1" customWidth="1"/>
    <col min="3340" max="3340" width="16.28515625" style="1" customWidth="1"/>
    <col min="3341" max="3341" width="16.5703125" style="1" customWidth="1"/>
    <col min="3342" max="3343" width="14.42578125" style="1" customWidth="1"/>
    <col min="3344" max="3344" width="16.5703125" style="1" customWidth="1"/>
    <col min="3345" max="3345" width="17.140625" style="1" customWidth="1"/>
    <col min="3346" max="3350" width="14.42578125" style="1" customWidth="1"/>
    <col min="3351" max="3351" width="9.140625" style="1" customWidth="1"/>
    <col min="3352" max="3584" width="9.140625" style="1"/>
    <col min="3585" max="3585" width="7.28515625" style="1" customWidth="1"/>
    <col min="3586" max="3586" width="38.7109375" style="1" customWidth="1"/>
    <col min="3587" max="3587" width="18" style="1" customWidth="1"/>
    <col min="3588" max="3588" width="14.42578125" style="1" customWidth="1"/>
    <col min="3589" max="3589" width="17.140625" style="1" customWidth="1"/>
    <col min="3590" max="3594" width="14.42578125" style="1" customWidth="1"/>
    <col min="3595" max="3595" width="16.85546875" style="1" customWidth="1"/>
    <col min="3596" max="3596" width="16.28515625" style="1" customWidth="1"/>
    <col min="3597" max="3597" width="16.5703125" style="1" customWidth="1"/>
    <col min="3598" max="3599" width="14.42578125" style="1" customWidth="1"/>
    <col min="3600" max="3600" width="16.5703125" style="1" customWidth="1"/>
    <col min="3601" max="3601" width="17.140625" style="1" customWidth="1"/>
    <col min="3602" max="3606" width="14.42578125" style="1" customWidth="1"/>
    <col min="3607" max="3607" width="9.140625" style="1" customWidth="1"/>
    <col min="3608" max="3840" width="9.140625" style="1"/>
    <col min="3841" max="3841" width="7.28515625" style="1" customWidth="1"/>
    <col min="3842" max="3842" width="38.7109375" style="1" customWidth="1"/>
    <col min="3843" max="3843" width="18" style="1" customWidth="1"/>
    <col min="3844" max="3844" width="14.42578125" style="1" customWidth="1"/>
    <col min="3845" max="3845" width="17.140625" style="1" customWidth="1"/>
    <col min="3846" max="3850" width="14.42578125" style="1" customWidth="1"/>
    <col min="3851" max="3851" width="16.85546875" style="1" customWidth="1"/>
    <col min="3852" max="3852" width="16.28515625" style="1" customWidth="1"/>
    <col min="3853" max="3853" width="16.5703125" style="1" customWidth="1"/>
    <col min="3854" max="3855" width="14.42578125" style="1" customWidth="1"/>
    <col min="3856" max="3856" width="16.5703125" style="1" customWidth="1"/>
    <col min="3857" max="3857" width="17.140625" style="1" customWidth="1"/>
    <col min="3858" max="3862" width="14.42578125" style="1" customWidth="1"/>
    <col min="3863" max="3863" width="9.140625" style="1" customWidth="1"/>
    <col min="3864" max="4096" width="9.140625" style="1"/>
    <col min="4097" max="4097" width="7.28515625" style="1" customWidth="1"/>
    <col min="4098" max="4098" width="38.7109375" style="1" customWidth="1"/>
    <col min="4099" max="4099" width="18" style="1" customWidth="1"/>
    <col min="4100" max="4100" width="14.42578125" style="1" customWidth="1"/>
    <col min="4101" max="4101" width="17.140625" style="1" customWidth="1"/>
    <col min="4102" max="4106" width="14.42578125" style="1" customWidth="1"/>
    <col min="4107" max="4107" width="16.85546875" style="1" customWidth="1"/>
    <col min="4108" max="4108" width="16.28515625" style="1" customWidth="1"/>
    <col min="4109" max="4109" width="16.5703125" style="1" customWidth="1"/>
    <col min="4110" max="4111" width="14.42578125" style="1" customWidth="1"/>
    <col min="4112" max="4112" width="16.5703125" style="1" customWidth="1"/>
    <col min="4113" max="4113" width="17.140625" style="1" customWidth="1"/>
    <col min="4114" max="4118" width="14.42578125" style="1" customWidth="1"/>
    <col min="4119" max="4119" width="9.140625" style="1" customWidth="1"/>
    <col min="4120" max="4352" width="9.140625" style="1"/>
    <col min="4353" max="4353" width="7.28515625" style="1" customWidth="1"/>
    <col min="4354" max="4354" width="38.7109375" style="1" customWidth="1"/>
    <col min="4355" max="4355" width="18" style="1" customWidth="1"/>
    <col min="4356" max="4356" width="14.42578125" style="1" customWidth="1"/>
    <col min="4357" max="4357" width="17.140625" style="1" customWidth="1"/>
    <col min="4358" max="4362" width="14.42578125" style="1" customWidth="1"/>
    <col min="4363" max="4363" width="16.85546875" style="1" customWidth="1"/>
    <col min="4364" max="4364" width="16.28515625" style="1" customWidth="1"/>
    <col min="4365" max="4365" width="16.5703125" style="1" customWidth="1"/>
    <col min="4366" max="4367" width="14.42578125" style="1" customWidth="1"/>
    <col min="4368" max="4368" width="16.5703125" style="1" customWidth="1"/>
    <col min="4369" max="4369" width="17.140625" style="1" customWidth="1"/>
    <col min="4370" max="4374" width="14.42578125" style="1" customWidth="1"/>
    <col min="4375" max="4375" width="9.140625" style="1" customWidth="1"/>
    <col min="4376" max="4608" width="9.140625" style="1"/>
    <col min="4609" max="4609" width="7.28515625" style="1" customWidth="1"/>
    <col min="4610" max="4610" width="38.7109375" style="1" customWidth="1"/>
    <col min="4611" max="4611" width="18" style="1" customWidth="1"/>
    <col min="4612" max="4612" width="14.42578125" style="1" customWidth="1"/>
    <col min="4613" max="4613" width="17.140625" style="1" customWidth="1"/>
    <col min="4614" max="4618" width="14.42578125" style="1" customWidth="1"/>
    <col min="4619" max="4619" width="16.85546875" style="1" customWidth="1"/>
    <col min="4620" max="4620" width="16.28515625" style="1" customWidth="1"/>
    <col min="4621" max="4621" width="16.5703125" style="1" customWidth="1"/>
    <col min="4622" max="4623" width="14.42578125" style="1" customWidth="1"/>
    <col min="4624" max="4624" width="16.5703125" style="1" customWidth="1"/>
    <col min="4625" max="4625" width="17.140625" style="1" customWidth="1"/>
    <col min="4626" max="4630" width="14.42578125" style="1" customWidth="1"/>
    <col min="4631" max="4631" width="9.140625" style="1" customWidth="1"/>
    <col min="4632" max="4864" width="9.140625" style="1"/>
    <col min="4865" max="4865" width="7.28515625" style="1" customWidth="1"/>
    <col min="4866" max="4866" width="38.7109375" style="1" customWidth="1"/>
    <col min="4867" max="4867" width="18" style="1" customWidth="1"/>
    <col min="4868" max="4868" width="14.42578125" style="1" customWidth="1"/>
    <col min="4869" max="4869" width="17.140625" style="1" customWidth="1"/>
    <col min="4870" max="4874" width="14.42578125" style="1" customWidth="1"/>
    <col min="4875" max="4875" width="16.85546875" style="1" customWidth="1"/>
    <col min="4876" max="4876" width="16.28515625" style="1" customWidth="1"/>
    <col min="4877" max="4877" width="16.5703125" style="1" customWidth="1"/>
    <col min="4878" max="4879" width="14.42578125" style="1" customWidth="1"/>
    <col min="4880" max="4880" width="16.5703125" style="1" customWidth="1"/>
    <col min="4881" max="4881" width="17.140625" style="1" customWidth="1"/>
    <col min="4882" max="4886" width="14.42578125" style="1" customWidth="1"/>
    <col min="4887" max="4887" width="9.140625" style="1" customWidth="1"/>
    <col min="4888" max="5120" width="9.140625" style="1"/>
    <col min="5121" max="5121" width="7.28515625" style="1" customWidth="1"/>
    <col min="5122" max="5122" width="38.7109375" style="1" customWidth="1"/>
    <col min="5123" max="5123" width="18" style="1" customWidth="1"/>
    <col min="5124" max="5124" width="14.42578125" style="1" customWidth="1"/>
    <col min="5125" max="5125" width="17.140625" style="1" customWidth="1"/>
    <col min="5126" max="5130" width="14.42578125" style="1" customWidth="1"/>
    <col min="5131" max="5131" width="16.85546875" style="1" customWidth="1"/>
    <col min="5132" max="5132" width="16.28515625" style="1" customWidth="1"/>
    <col min="5133" max="5133" width="16.5703125" style="1" customWidth="1"/>
    <col min="5134" max="5135" width="14.42578125" style="1" customWidth="1"/>
    <col min="5136" max="5136" width="16.5703125" style="1" customWidth="1"/>
    <col min="5137" max="5137" width="17.140625" style="1" customWidth="1"/>
    <col min="5138" max="5142" width="14.42578125" style="1" customWidth="1"/>
    <col min="5143" max="5143" width="9.140625" style="1" customWidth="1"/>
    <col min="5144" max="5376" width="9.140625" style="1"/>
    <col min="5377" max="5377" width="7.28515625" style="1" customWidth="1"/>
    <col min="5378" max="5378" width="38.7109375" style="1" customWidth="1"/>
    <col min="5379" max="5379" width="18" style="1" customWidth="1"/>
    <col min="5380" max="5380" width="14.42578125" style="1" customWidth="1"/>
    <col min="5381" max="5381" width="17.140625" style="1" customWidth="1"/>
    <col min="5382" max="5386" width="14.42578125" style="1" customWidth="1"/>
    <col min="5387" max="5387" width="16.85546875" style="1" customWidth="1"/>
    <col min="5388" max="5388" width="16.28515625" style="1" customWidth="1"/>
    <col min="5389" max="5389" width="16.5703125" style="1" customWidth="1"/>
    <col min="5390" max="5391" width="14.42578125" style="1" customWidth="1"/>
    <col min="5392" max="5392" width="16.5703125" style="1" customWidth="1"/>
    <col min="5393" max="5393" width="17.140625" style="1" customWidth="1"/>
    <col min="5394" max="5398" width="14.42578125" style="1" customWidth="1"/>
    <col min="5399" max="5399" width="9.140625" style="1" customWidth="1"/>
    <col min="5400" max="5632" width="9.140625" style="1"/>
    <col min="5633" max="5633" width="7.28515625" style="1" customWidth="1"/>
    <col min="5634" max="5634" width="38.7109375" style="1" customWidth="1"/>
    <col min="5635" max="5635" width="18" style="1" customWidth="1"/>
    <col min="5636" max="5636" width="14.42578125" style="1" customWidth="1"/>
    <col min="5637" max="5637" width="17.140625" style="1" customWidth="1"/>
    <col min="5638" max="5642" width="14.42578125" style="1" customWidth="1"/>
    <col min="5643" max="5643" width="16.85546875" style="1" customWidth="1"/>
    <col min="5644" max="5644" width="16.28515625" style="1" customWidth="1"/>
    <col min="5645" max="5645" width="16.5703125" style="1" customWidth="1"/>
    <col min="5646" max="5647" width="14.42578125" style="1" customWidth="1"/>
    <col min="5648" max="5648" width="16.5703125" style="1" customWidth="1"/>
    <col min="5649" max="5649" width="17.140625" style="1" customWidth="1"/>
    <col min="5650" max="5654" width="14.42578125" style="1" customWidth="1"/>
    <col min="5655" max="5655" width="9.140625" style="1" customWidth="1"/>
    <col min="5656" max="5888" width="9.140625" style="1"/>
    <col min="5889" max="5889" width="7.28515625" style="1" customWidth="1"/>
    <col min="5890" max="5890" width="38.7109375" style="1" customWidth="1"/>
    <col min="5891" max="5891" width="18" style="1" customWidth="1"/>
    <col min="5892" max="5892" width="14.42578125" style="1" customWidth="1"/>
    <col min="5893" max="5893" width="17.140625" style="1" customWidth="1"/>
    <col min="5894" max="5898" width="14.42578125" style="1" customWidth="1"/>
    <col min="5899" max="5899" width="16.85546875" style="1" customWidth="1"/>
    <col min="5900" max="5900" width="16.28515625" style="1" customWidth="1"/>
    <col min="5901" max="5901" width="16.5703125" style="1" customWidth="1"/>
    <col min="5902" max="5903" width="14.42578125" style="1" customWidth="1"/>
    <col min="5904" max="5904" width="16.5703125" style="1" customWidth="1"/>
    <col min="5905" max="5905" width="17.140625" style="1" customWidth="1"/>
    <col min="5906" max="5910" width="14.42578125" style="1" customWidth="1"/>
    <col min="5911" max="5911" width="9.140625" style="1" customWidth="1"/>
    <col min="5912" max="6144" width="9.140625" style="1"/>
    <col min="6145" max="6145" width="7.28515625" style="1" customWidth="1"/>
    <col min="6146" max="6146" width="38.7109375" style="1" customWidth="1"/>
    <col min="6147" max="6147" width="18" style="1" customWidth="1"/>
    <col min="6148" max="6148" width="14.42578125" style="1" customWidth="1"/>
    <col min="6149" max="6149" width="17.140625" style="1" customWidth="1"/>
    <col min="6150" max="6154" width="14.42578125" style="1" customWidth="1"/>
    <col min="6155" max="6155" width="16.85546875" style="1" customWidth="1"/>
    <col min="6156" max="6156" width="16.28515625" style="1" customWidth="1"/>
    <col min="6157" max="6157" width="16.5703125" style="1" customWidth="1"/>
    <col min="6158" max="6159" width="14.42578125" style="1" customWidth="1"/>
    <col min="6160" max="6160" width="16.5703125" style="1" customWidth="1"/>
    <col min="6161" max="6161" width="17.140625" style="1" customWidth="1"/>
    <col min="6162" max="6166" width="14.42578125" style="1" customWidth="1"/>
    <col min="6167" max="6167" width="9.140625" style="1" customWidth="1"/>
    <col min="6168" max="6400" width="9.140625" style="1"/>
    <col min="6401" max="6401" width="7.28515625" style="1" customWidth="1"/>
    <col min="6402" max="6402" width="38.7109375" style="1" customWidth="1"/>
    <col min="6403" max="6403" width="18" style="1" customWidth="1"/>
    <col min="6404" max="6404" width="14.42578125" style="1" customWidth="1"/>
    <col min="6405" max="6405" width="17.140625" style="1" customWidth="1"/>
    <col min="6406" max="6410" width="14.42578125" style="1" customWidth="1"/>
    <col min="6411" max="6411" width="16.85546875" style="1" customWidth="1"/>
    <col min="6412" max="6412" width="16.28515625" style="1" customWidth="1"/>
    <col min="6413" max="6413" width="16.5703125" style="1" customWidth="1"/>
    <col min="6414" max="6415" width="14.42578125" style="1" customWidth="1"/>
    <col min="6416" max="6416" width="16.5703125" style="1" customWidth="1"/>
    <col min="6417" max="6417" width="17.140625" style="1" customWidth="1"/>
    <col min="6418" max="6422" width="14.42578125" style="1" customWidth="1"/>
    <col min="6423" max="6423" width="9.140625" style="1" customWidth="1"/>
    <col min="6424" max="6656" width="9.140625" style="1"/>
    <col min="6657" max="6657" width="7.28515625" style="1" customWidth="1"/>
    <col min="6658" max="6658" width="38.7109375" style="1" customWidth="1"/>
    <col min="6659" max="6659" width="18" style="1" customWidth="1"/>
    <col min="6660" max="6660" width="14.42578125" style="1" customWidth="1"/>
    <col min="6661" max="6661" width="17.140625" style="1" customWidth="1"/>
    <col min="6662" max="6666" width="14.42578125" style="1" customWidth="1"/>
    <col min="6667" max="6667" width="16.85546875" style="1" customWidth="1"/>
    <col min="6668" max="6668" width="16.28515625" style="1" customWidth="1"/>
    <col min="6669" max="6669" width="16.5703125" style="1" customWidth="1"/>
    <col min="6670" max="6671" width="14.42578125" style="1" customWidth="1"/>
    <col min="6672" max="6672" width="16.5703125" style="1" customWidth="1"/>
    <col min="6673" max="6673" width="17.140625" style="1" customWidth="1"/>
    <col min="6674" max="6678" width="14.42578125" style="1" customWidth="1"/>
    <col min="6679" max="6679" width="9.140625" style="1" customWidth="1"/>
    <col min="6680" max="6912" width="9.140625" style="1"/>
    <col min="6913" max="6913" width="7.28515625" style="1" customWidth="1"/>
    <col min="6914" max="6914" width="38.7109375" style="1" customWidth="1"/>
    <col min="6915" max="6915" width="18" style="1" customWidth="1"/>
    <col min="6916" max="6916" width="14.42578125" style="1" customWidth="1"/>
    <col min="6917" max="6917" width="17.140625" style="1" customWidth="1"/>
    <col min="6918" max="6922" width="14.42578125" style="1" customWidth="1"/>
    <col min="6923" max="6923" width="16.85546875" style="1" customWidth="1"/>
    <col min="6924" max="6924" width="16.28515625" style="1" customWidth="1"/>
    <col min="6925" max="6925" width="16.5703125" style="1" customWidth="1"/>
    <col min="6926" max="6927" width="14.42578125" style="1" customWidth="1"/>
    <col min="6928" max="6928" width="16.5703125" style="1" customWidth="1"/>
    <col min="6929" max="6929" width="17.140625" style="1" customWidth="1"/>
    <col min="6930" max="6934" width="14.42578125" style="1" customWidth="1"/>
    <col min="6935" max="6935" width="9.140625" style="1" customWidth="1"/>
    <col min="6936" max="7168" width="9.140625" style="1"/>
    <col min="7169" max="7169" width="7.28515625" style="1" customWidth="1"/>
    <col min="7170" max="7170" width="38.7109375" style="1" customWidth="1"/>
    <col min="7171" max="7171" width="18" style="1" customWidth="1"/>
    <col min="7172" max="7172" width="14.42578125" style="1" customWidth="1"/>
    <col min="7173" max="7173" width="17.140625" style="1" customWidth="1"/>
    <col min="7174" max="7178" width="14.42578125" style="1" customWidth="1"/>
    <col min="7179" max="7179" width="16.85546875" style="1" customWidth="1"/>
    <col min="7180" max="7180" width="16.28515625" style="1" customWidth="1"/>
    <col min="7181" max="7181" width="16.5703125" style="1" customWidth="1"/>
    <col min="7182" max="7183" width="14.42578125" style="1" customWidth="1"/>
    <col min="7184" max="7184" width="16.5703125" style="1" customWidth="1"/>
    <col min="7185" max="7185" width="17.140625" style="1" customWidth="1"/>
    <col min="7186" max="7190" width="14.42578125" style="1" customWidth="1"/>
    <col min="7191" max="7191" width="9.140625" style="1" customWidth="1"/>
    <col min="7192" max="7424" width="9.140625" style="1"/>
    <col min="7425" max="7425" width="7.28515625" style="1" customWidth="1"/>
    <col min="7426" max="7426" width="38.7109375" style="1" customWidth="1"/>
    <col min="7427" max="7427" width="18" style="1" customWidth="1"/>
    <col min="7428" max="7428" width="14.42578125" style="1" customWidth="1"/>
    <col min="7429" max="7429" width="17.140625" style="1" customWidth="1"/>
    <col min="7430" max="7434" width="14.42578125" style="1" customWidth="1"/>
    <col min="7435" max="7435" width="16.85546875" style="1" customWidth="1"/>
    <col min="7436" max="7436" width="16.28515625" style="1" customWidth="1"/>
    <col min="7437" max="7437" width="16.5703125" style="1" customWidth="1"/>
    <col min="7438" max="7439" width="14.42578125" style="1" customWidth="1"/>
    <col min="7440" max="7440" width="16.5703125" style="1" customWidth="1"/>
    <col min="7441" max="7441" width="17.140625" style="1" customWidth="1"/>
    <col min="7442" max="7446" width="14.42578125" style="1" customWidth="1"/>
    <col min="7447" max="7447" width="9.140625" style="1" customWidth="1"/>
    <col min="7448" max="7680" width="9.140625" style="1"/>
    <col min="7681" max="7681" width="7.28515625" style="1" customWidth="1"/>
    <col min="7682" max="7682" width="38.7109375" style="1" customWidth="1"/>
    <col min="7683" max="7683" width="18" style="1" customWidth="1"/>
    <col min="7684" max="7684" width="14.42578125" style="1" customWidth="1"/>
    <col min="7685" max="7685" width="17.140625" style="1" customWidth="1"/>
    <col min="7686" max="7690" width="14.42578125" style="1" customWidth="1"/>
    <col min="7691" max="7691" width="16.85546875" style="1" customWidth="1"/>
    <col min="7692" max="7692" width="16.28515625" style="1" customWidth="1"/>
    <col min="7693" max="7693" width="16.5703125" style="1" customWidth="1"/>
    <col min="7694" max="7695" width="14.42578125" style="1" customWidth="1"/>
    <col min="7696" max="7696" width="16.5703125" style="1" customWidth="1"/>
    <col min="7697" max="7697" width="17.140625" style="1" customWidth="1"/>
    <col min="7698" max="7702" width="14.42578125" style="1" customWidth="1"/>
    <col min="7703" max="7703" width="9.140625" style="1" customWidth="1"/>
    <col min="7704" max="7936" width="9.140625" style="1"/>
    <col min="7937" max="7937" width="7.28515625" style="1" customWidth="1"/>
    <col min="7938" max="7938" width="38.7109375" style="1" customWidth="1"/>
    <col min="7939" max="7939" width="18" style="1" customWidth="1"/>
    <col min="7940" max="7940" width="14.42578125" style="1" customWidth="1"/>
    <col min="7941" max="7941" width="17.140625" style="1" customWidth="1"/>
    <col min="7942" max="7946" width="14.42578125" style="1" customWidth="1"/>
    <col min="7947" max="7947" width="16.85546875" style="1" customWidth="1"/>
    <col min="7948" max="7948" width="16.28515625" style="1" customWidth="1"/>
    <col min="7949" max="7949" width="16.5703125" style="1" customWidth="1"/>
    <col min="7950" max="7951" width="14.42578125" style="1" customWidth="1"/>
    <col min="7952" max="7952" width="16.5703125" style="1" customWidth="1"/>
    <col min="7953" max="7953" width="17.140625" style="1" customWidth="1"/>
    <col min="7954" max="7958" width="14.42578125" style="1" customWidth="1"/>
    <col min="7959" max="7959" width="9.140625" style="1" customWidth="1"/>
    <col min="7960" max="8192" width="9.140625" style="1"/>
    <col min="8193" max="8193" width="7.28515625" style="1" customWidth="1"/>
    <col min="8194" max="8194" width="38.7109375" style="1" customWidth="1"/>
    <col min="8195" max="8195" width="18" style="1" customWidth="1"/>
    <col min="8196" max="8196" width="14.42578125" style="1" customWidth="1"/>
    <col min="8197" max="8197" width="17.140625" style="1" customWidth="1"/>
    <col min="8198" max="8202" width="14.42578125" style="1" customWidth="1"/>
    <col min="8203" max="8203" width="16.85546875" style="1" customWidth="1"/>
    <col min="8204" max="8204" width="16.28515625" style="1" customWidth="1"/>
    <col min="8205" max="8205" width="16.5703125" style="1" customWidth="1"/>
    <col min="8206" max="8207" width="14.42578125" style="1" customWidth="1"/>
    <col min="8208" max="8208" width="16.5703125" style="1" customWidth="1"/>
    <col min="8209" max="8209" width="17.140625" style="1" customWidth="1"/>
    <col min="8210" max="8214" width="14.42578125" style="1" customWidth="1"/>
    <col min="8215" max="8215" width="9.140625" style="1" customWidth="1"/>
    <col min="8216" max="8448" width="9.140625" style="1"/>
    <col min="8449" max="8449" width="7.28515625" style="1" customWidth="1"/>
    <col min="8450" max="8450" width="38.7109375" style="1" customWidth="1"/>
    <col min="8451" max="8451" width="18" style="1" customWidth="1"/>
    <col min="8452" max="8452" width="14.42578125" style="1" customWidth="1"/>
    <col min="8453" max="8453" width="17.140625" style="1" customWidth="1"/>
    <col min="8454" max="8458" width="14.42578125" style="1" customWidth="1"/>
    <col min="8459" max="8459" width="16.85546875" style="1" customWidth="1"/>
    <col min="8460" max="8460" width="16.28515625" style="1" customWidth="1"/>
    <col min="8461" max="8461" width="16.5703125" style="1" customWidth="1"/>
    <col min="8462" max="8463" width="14.42578125" style="1" customWidth="1"/>
    <col min="8464" max="8464" width="16.5703125" style="1" customWidth="1"/>
    <col min="8465" max="8465" width="17.140625" style="1" customWidth="1"/>
    <col min="8466" max="8470" width="14.42578125" style="1" customWidth="1"/>
    <col min="8471" max="8471" width="9.140625" style="1" customWidth="1"/>
    <col min="8472" max="8704" width="9.140625" style="1"/>
    <col min="8705" max="8705" width="7.28515625" style="1" customWidth="1"/>
    <col min="8706" max="8706" width="38.7109375" style="1" customWidth="1"/>
    <col min="8707" max="8707" width="18" style="1" customWidth="1"/>
    <col min="8708" max="8708" width="14.42578125" style="1" customWidth="1"/>
    <col min="8709" max="8709" width="17.140625" style="1" customWidth="1"/>
    <col min="8710" max="8714" width="14.42578125" style="1" customWidth="1"/>
    <col min="8715" max="8715" width="16.85546875" style="1" customWidth="1"/>
    <col min="8716" max="8716" width="16.28515625" style="1" customWidth="1"/>
    <col min="8717" max="8717" width="16.5703125" style="1" customWidth="1"/>
    <col min="8718" max="8719" width="14.42578125" style="1" customWidth="1"/>
    <col min="8720" max="8720" width="16.5703125" style="1" customWidth="1"/>
    <col min="8721" max="8721" width="17.140625" style="1" customWidth="1"/>
    <col min="8722" max="8726" width="14.42578125" style="1" customWidth="1"/>
    <col min="8727" max="8727" width="9.140625" style="1" customWidth="1"/>
    <col min="8728" max="8960" width="9.140625" style="1"/>
    <col min="8961" max="8961" width="7.28515625" style="1" customWidth="1"/>
    <col min="8962" max="8962" width="38.7109375" style="1" customWidth="1"/>
    <col min="8963" max="8963" width="18" style="1" customWidth="1"/>
    <col min="8964" max="8964" width="14.42578125" style="1" customWidth="1"/>
    <col min="8965" max="8965" width="17.140625" style="1" customWidth="1"/>
    <col min="8966" max="8970" width="14.42578125" style="1" customWidth="1"/>
    <col min="8971" max="8971" width="16.85546875" style="1" customWidth="1"/>
    <col min="8972" max="8972" width="16.28515625" style="1" customWidth="1"/>
    <col min="8973" max="8973" width="16.5703125" style="1" customWidth="1"/>
    <col min="8974" max="8975" width="14.42578125" style="1" customWidth="1"/>
    <col min="8976" max="8976" width="16.5703125" style="1" customWidth="1"/>
    <col min="8977" max="8977" width="17.140625" style="1" customWidth="1"/>
    <col min="8978" max="8982" width="14.42578125" style="1" customWidth="1"/>
    <col min="8983" max="8983" width="9.140625" style="1" customWidth="1"/>
    <col min="8984" max="9216" width="9.140625" style="1"/>
    <col min="9217" max="9217" width="7.28515625" style="1" customWidth="1"/>
    <col min="9218" max="9218" width="38.7109375" style="1" customWidth="1"/>
    <col min="9219" max="9219" width="18" style="1" customWidth="1"/>
    <col min="9220" max="9220" width="14.42578125" style="1" customWidth="1"/>
    <col min="9221" max="9221" width="17.140625" style="1" customWidth="1"/>
    <col min="9222" max="9226" width="14.42578125" style="1" customWidth="1"/>
    <col min="9227" max="9227" width="16.85546875" style="1" customWidth="1"/>
    <col min="9228" max="9228" width="16.28515625" style="1" customWidth="1"/>
    <col min="9229" max="9229" width="16.5703125" style="1" customWidth="1"/>
    <col min="9230" max="9231" width="14.42578125" style="1" customWidth="1"/>
    <col min="9232" max="9232" width="16.5703125" style="1" customWidth="1"/>
    <col min="9233" max="9233" width="17.140625" style="1" customWidth="1"/>
    <col min="9234" max="9238" width="14.42578125" style="1" customWidth="1"/>
    <col min="9239" max="9239" width="9.140625" style="1" customWidth="1"/>
    <col min="9240" max="9472" width="9.140625" style="1"/>
    <col min="9473" max="9473" width="7.28515625" style="1" customWidth="1"/>
    <col min="9474" max="9474" width="38.7109375" style="1" customWidth="1"/>
    <col min="9475" max="9475" width="18" style="1" customWidth="1"/>
    <col min="9476" max="9476" width="14.42578125" style="1" customWidth="1"/>
    <col min="9477" max="9477" width="17.140625" style="1" customWidth="1"/>
    <col min="9478" max="9482" width="14.42578125" style="1" customWidth="1"/>
    <col min="9483" max="9483" width="16.85546875" style="1" customWidth="1"/>
    <col min="9484" max="9484" width="16.28515625" style="1" customWidth="1"/>
    <col min="9485" max="9485" width="16.5703125" style="1" customWidth="1"/>
    <col min="9486" max="9487" width="14.42578125" style="1" customWidth="1"/>
    <col min="9488" max="9488" width="16.5703125" style="1" customWidth="1"/>
    <col min="9489" max="9489" width="17.140625" style="1" customWidth="1"/>
    <col min="9490" max="9494" width="14.42578125" style="1" customWidth="1"/>
    <col min="9495" max="9495" width="9.140625" style="1" customWidth="1"/>
    <col min="9496" max="9728" width="9.140625" style="1"/>
    <col min="9729" max="9729" width="7.28515625" style="1" customWidth="1"/>
    <col min="9730" max="9730" width="38.7109375" style="1" customWidth="1"/>
    <col min="9731" max="9731" width="18" style="1" customWidth="1"/>
    <col min="9732" max="9732" width="14.42578125" style="1" customWidth="1"/>
    <col min="9733" max="9733" width="17.140625" style="1" customWidth="1"/>
    <col min="9734" max="9738" width="14.42578125" style="1" customWidth="1"/>
    <col min="9739" max="9739" width="16.85546875" style="1" customWidth="1"/>
    <col min="9740" max="9740" width="16.28515625" style="1" customWidth="1"/>
    <col min="9741" max="9741" width="16.5703125" style="1" customWidth="1"/>
    <col min="9742" max="9743" width="14.42578125" style="1" customWidth="1"/>
    <col min="9744" max="9744" width="16.5703125" style="1" customWidth="1"/>
    <col min="9745" max="9745" width="17.140625" style="1" customWidth="1"/>
    <col min="9746" max="9750" width="14.42578125" style="1" customWidth="1"/>
    <col min="9751" max="9751" width="9.140625" style="1" customWidth="1"/>
    <col min="9752" max="9984" width="9.140625" style="1"/>
    <col min="9985" max="9985" width="7.28515625" style="1" customWidth="1"/>
    <col min="9986" max="9986" width="38.7109375" style="1" customWidth="1"/>
    <col min="9987" max="9987" width="18" style="1" customWidth="1"/>
    <col min="9988" max="9988" width="14.42578125" style="1" customWidth="1"/>
    <col min="9989" max="9989" width="17.140625" style="1" customWidth="1"/>
    <col min="9990" max="9994" width="14.42578125" style="1" customWidth="1"/>
    <col min="9995" max="9995" width="16.85546875" style="1" customWidth="1"/>
    <col min="9996" max="9996" width="16.28515625" style="1" customWidth="1"/>
    <col min="9997" max="9997" width="16.5703125" style="1" customWidth="1"/>
    <col min="9998" max="9999" width="14.42578125" style="1" customWidth="1"/>
    <col min="10000" max="10000" width="16.5703125" style="1" customWidth="1"/>
    <col min="10001" max="10001" width="17.140625" style="1" customWidth="1"/>
    <col min="10002" max="10006" width="14.42578125" style="1" customWidth="1"/>
    <col min="10007" max="10007" width="9.140625" style="1" customWidth="1"/>
    <col min="10008" max="10240" width="9.140625" style="1"/>
    <col min="10241" max="10241" width="7.28515625" style="1" customWidth="1"/>
    <col min="10242" max="10242" width="38.7109375" style="1" customWidth="1"/>
    <col min="10243" max="10243" width="18" style="1" customWidth="1"/>
    <col min="10244" max="10244" width="14.42578125" style="1" customWidth="1"/>
    <col min="10245" max="10245" width="17.140625" style="1" customWidth="1"/>
    <col min="10246" max="10250" width="14.42578125" style="1" customWidth="1"/>
    <col min="10251" max="10251" width="16.85546875" style="1" customWidth="1"/>
    <col min="10252" max="10252" width="16.28515625" style="1" customWidth="1"/>
    <col min="10253" max="10253" width="16.5703125" style="1" customWidth="1"/>
    <col min="10254" max="10255" width="14.42578125" style="1" customWidth="1"/>
    <col min="10256" max="10256" width="16.5703125" style="1" customWidth="1"/>
    <col min="10257" max="10257" width="17.140625" style="1" customWidth="1"/>
    <col min="10258" max="10262" width="14.42578125" style="1" customWidth="1"/>
    <col min="10263" max="10263" width="9.140625" style="1" customWidth="1"/>
    <col min="10264" max="10496" width="9.140625" style="1"/>
    <col min="10497" max="10497" width="7.28515625" style="1" customWidth="1"/>
    <col min="10498" max="10498" width="38.7109375" style="1" customWidth="1"/>
    <col min="10499" max="10499" width="18" style="1" customWidth="1"/>
    <col min="10500" max="10500" width="14.42578125" style="1" customWidth="1"/>
    <col min="10501" max="10501" width="17.140625" style="1" customWidth="1"/>
    <col min="10502" max="10506" width="14.42578125" style="1" customWidth="1"/>
    <col min="10507" max="10507" width="16.85546875" style="1" customWidth="1"/>
    <col min="10508" max="10508" width="16.28515625" style="1" customWidth="1"/>
    <col min="10509" max="10509" width="16.5703125" style="1" customWidth="1"/>
    <col min="10510" max="10511" width="14.42578125" style="1" customWidth="1"/>
    <col min="10512" max="10512" width="16.5703125" style="1" customWidth="1"/>
    <col min="10513" max="10513" width="17.140625" style="1" customWidth="1"/>
    <col min="10514" max="10518" width="14.42578125" style="1" customWidth="1"/>
    <col min="10519" max="10519" width="9.140625" style="1" customWidth="1"/>
    <col min="10520" max="10752" width="9.140625" style="1"/>
    <col min="10753" max="10753" width="7.28515625" style="1" customWidth="1"/>
    <col min="10754" max="10754" width="38.7109375" style="1" customWidth="1"/>
    <col min="10755" max="10755" width="18" style="1" customWidth="1"/>
    <col min="10756" max="10756" width="14.42578125" style="1" customWidth="1"/>
    <col min="10757" max="10757" width="17.140625" style="1" customWidth="1"/>
    <col min="10758" max="10762" width="14.42578125" style="1" customWidth="1"/>
    <col min="10763" max="10763" width="16.85546875" style="1" customWidth="1"/>
    <col min="10764" max="10764" width="16.28515625" style="1" customWidth="1"/>
    <col min="10765" max="10765" width="16.5703125" style="1" customWidth="1"/>
    <col min="10766" max="10767" width="14.42578125" style="1" customWidth="1"/>
    <col min="10768" max="10768" width="16.5703125" style="1" customWidth="1"/>
    <col min="10769" max="10769" width="17.140625" style="1" customWidth="1"/>
    <col min="10770" max="10774" width="14.42578125" style="1" customWidth="1"/>
    <col min="10775" max="10775" width="9.140625" style="1" customWidth="1"/>
    <col min="10776" max="11008" width="9.140625" style="1"/>
    <col min="11009" max="11009" width="7.28515625" style="1" customWidth="1"/>
    <col min="11010" max="11010" width="38.7109375" style="1" customWidth="1"/>
    <col min="11011" max="11011" width="18" style="1" customWidth="1"/>
    <col min="11012" max="11012" width="14.42578125" style="1" customWidth="1"/>
    <col min="11013" max="11013" width="17.140625" style="1" customWidth="1"/>
    <col min="11014" max="11018" width="14.42578125" style="1" customWidth="1"/>
    <col min="11019" max="11019" width="16.85546875" style="1" customWidth="1"/>
    <col min="11020" max="11020" width="16.28515625" style="1" customWidth="1"/>
    <col min="11021" max="11021" width="16.5703125" style="1" customWidth="1"/>
    <col min="11022" max="11023" width="14.42578125" style="1" customWidth="1"/>
    <col min="11024" max="11024" width="16.5703125" style="1" customWidth="1"/>
    <col min="11025" max="11025" width="17.140625" style="1" customWidth="1"/>
    <col min="11026" max="11030" width="14.42578125" style="1" customWidth="1"/>
    <col min="11031" max="11031" width="9.140625" style="1" customWidth="1"/>
    <col min="11032" max="11264" width="9.140625" style="1"/>
    <col min="11265" max="11265" width="7.28515625" style="1" customWidth="1"/>
    <col min="11266" max="11266" width="38.7109375" style="1" customWidth="1"/>
    <col min="11267" max="11267" width="18" style="1" customWidth="1"/>
    <col min="11268" max="11268" width="14.42578125" style="1" customWidth="1"/>
    <col min="11269" max="11269" width="17.140625" style="1" customWidth="1"/>
    <col min="11270" max="11274" width="14.42578125" style="1" customWidth="1"/>
    <col min="11275" max="11275" width="16.85546875" style="1" customWidth="1"/>
    <col min="11276" max="11276" width="16.28515625" style="1" customWidth="1"/>
    <col min="11277" max="11277" width="16.5703125" style="1" customWidth="1"/>
    <col min="11278" max="11279" width="14.42578125" style="1" customWidth="1"/>
    <col min="11280" max="11280" width="16.5703125" style="1" customWidth="1"/>
    <col min="11281" max="11281" width="17.140625" style="1" customWidth="1"/>
    <col min="11282" max="11286" width="14.42578125" style="1" customWidth="1"/>
    <col min="11287" max="11287" width="9.140625" style="1" customWidth="1"/>
    <col min="11288" max="11520" width="9.140625" style="1"/>
    <col min="11521" max="11521" width="7.28515625" style="1" customWidth="1"/>
    <col min="11522" max="11522" width="38.7109375" style="1" customWidth="1"/>
    <col min="11523" max="11523" width="18" style="1" customWidth="1"/>
    <col min="11524" max="11524" width="14.42578125" style="1" customWidth="1"/>
    <col min="11525" max="11525" width="17.140625" style="1" customWidth="1"/>
    <col min="11526" max="11530" width="14.42578125" style="1" customWidth="1"/>
    <col min="11531" max="11531" width="16.85546875" style="1" customWidth="1"/>
    <col min="11532" max="11532" width="16.28515625" style="1" customWidth="1"/>
    <col min="11533" max="11533" width="16.5703125" style="1" customWidth="1"/>
    <col min="11534" max="11535" width="14.42578125" style="1" customWidth="1"/>
    <col min="11536" max="11536" width="16.5703125" style="1" customWidth="1"/>
    <col min="11537" max="11537" width="17.140625" style="1" customWidth="1"/>
    <col min="11538" max="11542" width="14.42578125" style="1" customWidth="1"/>
    <col min="11543" max="11543" width="9.140625" style="1" customWidth="1"/>
    <col min="11544" max="11776" width="9.140625" style="1"/>
    <col min="11777" max="11777" width="7.28515625" style="1" customWidth="1"/>
    <col min="11778" max="11778" width="38.7109375" style="1" customWidth="1"/>
    <col min="11779" max="11779" width="18" style="1" customWidth="1"/>
    <col min="11780" max="11780" width="14.42578125" style="1" customWidth="1"/>
    <col min="11781" max="11781" width="17.140625" style="1" customWidth="1"/>
    <col min="11782" max="11786" width="14.42578125" style="1" customWidth="1"/>
    <col min="11787" max="11787" width="16.85546875" style="1" customWidth="1"/>
    <col min="11788" max="11788" width="16.28515625" style="1" customWidth="1"/>
    <col min="11789" max="11789" width="16.5703125" style="1" customWidth="1"/>
    <col min="11790" max="11791" width="14.42578125" style="1" customWidth="1"/>
    <col min="11792" max="11792" width="16.5703125" style="1" customWidth="1"/>
    <col min="11793" max="11793" width="17.140625" style="1" customWidth="1"/>
    <col min="11794" max="11798" width="14.42578125" style="1" customWidth="1"/>
    <col min="11799" max="11799" width="9.140625" style="1" customWidth="1"/>
    <col min="11800" max="12032" width="9.140625" style="1"/>
    <col min="12033" max="12033" width="7.28515625" style="1" customWidth="1"/>
    <col min="12034" max="12034" width="38.7109375" style="1" customWidth="1"/>
    <col min="12035" max="12035" width="18" style="1" customWidth="1"/>
    <col min="12036" max="12036" width="14.42578125" style="1" customWidth="1"/>
    <col min="12037" max="12037" width="17.140625" style="1" customWidth="1"/>
    <col min="12038" max="12042" width="14.42578125" style="1" customWidth="1"/>
    <col min="12043" max="12043" width="16.85546875" style="1" customWidth="1"/>
    <col min="12044" max="12044" width="16.28515625" style="1" customWidth="1"/>
    <col min="12045" max="12045" width="16.5703125" style="1" customWidth="1"/>
    <col min="12046" max="12047" width="14.42578125" style="1" customWidth="1"/>
    <col min="12048" max="12048" width="16.5703125" style="1" customWidth="1"/>
    <col min="12049" max="12049" width="17.140625" style="1" customWidth="1"/>
    <col min="12050" max="12054" width="14.42578125" style="1" customWidth="1"/>
    <col min="12055" max="12055" width="9.140625" style="1" customWidth="1"/>
    <col min="12056" max="12288" width="9.140625" style="1"/>
    <col min="12289" max="12289" width="7.28515625" style="1" customWidth="1"/>
    <col min="12290" max="12290" width="38.7109375" style="1" customWidth="1"/>
    <col min="12291" max="12291" width="18" style="1" customWidth="1"/>
    <col min="12292" max="12292" width="14.42578125" style="1" customWidth="1"/>
    <col min="12293" max="12293" width="17.140625" style="1" customWidth="1"/>
    <col min="12294" max="12298" width="14.42578125" style="1" customWidth="1"/>
    <col min="12299" max="12299" width="16.85546875" style="1" customWidth="1"/>
    <col min="12300" max="12300" width="16.28515625" style="1" customWidth="1"/>
    <col min="12301" max="12301" width="16.5703125" style="1" customWidth="1"/>
    <col min="12302" max="12303" width="14.42578125" style="1" customWidth="1"/>
    <col min="12304" max="12304" width="16.5703125" style="1" customWidth="1"/>
    <col min="12305" max="12305" width="17.140625" style="1" customWidth="1"/>
    <col min="12306" max="12310" width="14.42578125" style="1" customWidth="1"/>
    <col min="12311" max="12311" width="9.140625" style="1" customWidth="1"/>
    <col min="12312" max="12544" width="9.140625" style="1"/>
    <col min="12545" max="12545" width="7.28515625" style="1" customWidth="1"/>
    <col min="12546" max="12546" width="38.7109375" style="1" customWidth="1"/>
    <col min="12547" max="12547" width="18" style="1" customWidth="1"/>
    <col min="12548" max="12548" width="14.42578125" style="1" customWidth="1"/>
    <col min="12549" max="12549" width="17.140625" style="1" customWidth="1"/>
    <col min="12550" max="12554" width="14.42578125" style="1" customWidth="1"/>
    <col min="12555" max="12555" width="16.85546875" style="1" customWidth="1"/>
    <col min="12556" max="12556" width="16.28515625" style="1" customWidth="1"/>
    <col min="12557" max="12557" width="16.5703125" style="1" customWidth="1"/>
    <col min="12558" max="12559" width="14.42578125" style="1" customWidth="1"/>
    <col min="12560" max="12560" width="16.5703125" style="1" customWidth="1"/>
    <col min="12561" max="12561" width="17.140625" style="1" customWidth="1"/>
    <col min="12562" max="12566" width="14.42578125" style="1" customWidth="1"/>
    <col min="12567" max="12567" width="9.140625" style="1" customWidth="1"/>
    <col min="12568" max="12800" width="9.140625" style="1"/>
    <col min="12801" max="12801" width="7.28515625" style="1" customWidth="1"/>
    <col min="12802" max="12802" width="38.7109375" style="1" customWidth="1"/>
    <col min="12803" max="12803" width="18" style="1" customWidth="1"/>
    <col min="12804" max="12804" width="14.42578125" style="1" customWidth="1"/>
    <col min="12805" max="12805" width="17.140625" style="1" customWidth="1"/>
    <col min="12806" max="12810" width="14.42578125" style="1" customWidth="1"/>
    <col min="12811" max="12811" width="16.85546875" style="1" customWidth="1"/>
    <col min="12812" max="12812" width="16.28515625" style="1" customWidth="1"/>
    <col min="12813" max="12813" width="16.5703125" style="1" customWidth="1"/>
    <col min="12814" max="12815" width="14.42578125" style="1" customWidth="1"/>
    <col min="12816" max="12816" width="16.5703125" style="1" customWidth="1"/>
    <col min="12817" max="12817" width="17.140625" style="1" customWidth="1"/>
    <col min="12818" max="12822" width="14.42578125" style="1" customWidth="1"/>
    <col min="12823" max="12823" width="9.140625" style="1" customWidth="1"/>
    <col min="12824" max="13056" width="9.140625" style="1"/>
    <col min="13057" max="13057" width="7.28515625" style="1" customWidth="1"/>
    <col min="13058" max="13058" width="38.7109375" style="1" customWidth="1"/>
    <col min="13059" max="13059" width="18" style="1" customWidth="1"/>
    <col min="13060" max="13060" width="14.42578125" style="1" customWidth="1"/>
    <col min="13061" max="13061" width="17.140625" style="1" customWidth="1"/>
    <col min="13062" max="13066" width="14.42578125" style="1" customWidth="1"/>
    <col min="13067" max="13067" width="16.85546875" style="1" customWidth="1"/>
    <col min="13068" max="13068" width="16.28515625" style="1" customWidth="1"/>
    <col min="13069" max="13069" width="16.5703125" style="1" customWidth="1"/>
    <col min="13070" max="13071" width="14.42578125" style="1" customWidth="1"/>
    <col min="13072" max="13072" width="16.5703125" style="1" customWidth="1"/>
    <col min="13073" max="13073" width="17.140625" style="1" customWidth="1"/>
    <col min="13074" max="13078" width="14.42578125" style="1" customWidth="1"/>
    <col min="13079" max="13079" width="9.140625" style="1" customWidth="1"/>
    <col min="13080" max="13312" width="9.140625" style="1"/>
    <col min="13313" max="13313" width="7.28515625" style="1" customWidth="1"/>
    <col min="13314" max="13314" width="38.7109375" style="1" customWidth="1"/>
    <col min="13315" max="13315" width="18" style="1" customWidth="1"/>
    <col min="13316" max="13316" width="14.42578125" style="1" customWidth="1"/>
    <col min="13317" max="13317" width="17.140625" style="1" customWidth="1"/>
    <col min="13318" max="13322" width="14.42578125" style="1" customWidth="1"/>
    <col min="13323" max="13323" width="16.85546875" style="1" customWidth="1"/>
    <col min="13324" max="13324" width="16.28515625" style="1" customWidth="1"/>
    <col min="13325" max="13325" width="16.5703125" style="1" customWidth="1"/>
    <col min="13326" max="13327" width="14.42578125" style="1" customWidth="1"/>
    <col min="13328" max="13328" width="16.5703125" style="1" customWidth="1"/>
    <col min="13329" max="13329" width="17.140625" style="1" customWidth="1"/>
    <col min="13330" max="13334" width="14.42578125" style="1" customWidth="1"/>
    <col min="13335" max="13335" width="9.140625" style="1" customWidth="1"/>
    <col min="13336" max="13568" width="9.140625" style="1"/>
    <col min="13569" max="13569" width="7.28515625" style="1" customWidth="1"/>
    <col min="13570" max="13570" width="38.7109375" style="1" customWidth="1"/>
    <col min="13571" max="13571" width="18" style="1" customWidth="1"/>
    <col min="13572" max="13572" width="14.42578125" style="1" customWidth="1"/>
    <col min="13573" max="13573" width="17.140625" style="1" customWidth="1"/>
    <col min="13574" max="13578" width="14.42578125" style="1" customWidth="1"/>
    <col min="13579" max="13579" width="16.85546875" style="1" customWidth="1"/>
    <col min="13580" max="13580" width="16.28515625" style="1" customWidth="1"/>
    <col min="13581" max="13581" width="16.5703125" style="1" customWidth="1"/>
    <col min="13582" max="13583" width="14.42578125" style="1" customWidth="1"/>
    <col min="13584" max="13584" width="16.5703125" style="1" customWidth="1"/>
    <col min="13585" max="13585" width="17.140625" style="1" customWidth="1"/>
    <col min="13586" max="13590" width="14.42578125" style="1" customWidth="1"/>
    <col min="13591" max="13591" width="9.140625" style="1" customWidth="1"/>
    <col min="13592" max="13824" width="9.140625" style="1"/>
    <col min="13825" max="13825" width="7.28515625" style="1" customWidth="1"/>
    <col min="13826" max="13826" width="38.7109375" style="1" customWidth="1"/>
    <col min="13827" max="13827" width="18" style="1" customWidth="1"/>
    <col min="13828" max="13828" width="14.42578125" style="1" customWidth="1"/>
    <col min="13829" max="13829" width="17.140625" style="1" customWidth="1"/>
    <col min="13830" max="13834" width="14.42578125" style="1" customWidth="1"/>
    <col min="13835" max="13835" width="16.85546875" style="1" customWidth="1"/>
    <col min="13836" max="13836" width="16.28515625" style="1" customWidth="1"/>
    <col min="13837" max="13837" width="16.5703125" style="1" customWidth="1"/>
    <col min="13838" max="13839" width="14.42578125" style="1" customWidth="1"/>
    <col min="13840" max="13840" width="16.5703125" style="1" customWidth="1"/>
    <col min="13841" max="13841" width="17.140625" style="1" customWidth="1"/>
    <col min="13842" max="13846" width="14.42578125" style="1" customWidth="1"/>
    <col min="13847" max="13847" width="9.140625" style="1" customWidth="1"/>
    <col min="13848" max="14080" width="9.140625" style="1"/>
    <col min="14081" max="14081" width="7.28515625" style="1" customWidth="1"/>
    <col min="14082" max="14082" width="38.7109375" style="1" customWidth="1"/>
    <col min="14083" max="14083" width="18" style="1" customWidth="1"/>
    <col min="14084" max="14084" width="14.42578125" style="1" customWidth="1"/>
    <col min="14085" max="14085" width="17.140625" style="1" customWidth="1"/>
    <col min="14086" max="14090" width="14.42578125" style="1" customWidth="1"/>
    <col min="14091" max="14091" width="16.85546875" style="1" customWidth="1"/>
    <col min="14092" max="14092" width="16.28515625" style="1" customWidth="1"/>
    <col min="14093" max="14093" width="16.5703125" style="1" customWidth="1"/>
    <col min="14094" max="14095" width="14.42578125" style="1" customWidth="1"/>
    <col min="14096" max="14096" width="16.5703125" style="1" customWidth="1"/>
    <col min="14097" max="14097" width="17.140625" style="1" customWidth="1"/>
    <col min="14098" max="14102" width="14.42578125" style="1" customWidth="1"/>
    <col min="14103" max="14103" width="9.140625" style="1" customWidth="1"/>
    <col min="14104" max="14336" width="9.140625" style="1"/>
    <col min="14337" max="14337" width="7.28515625" style="1" customWidth="1"/>
    <col min="14338" max="14338" width="38.7109375" style="1" customWidth="1"/>
    <col min="14339" max="14339" width="18" style="1" customWidth="1"/>
    <col min="14340" max="14340" width="14.42578125" style="1" customWidth="1"/>
    <col min="14341" max="14341" width="17.140625" style="1" customWidth="1"/>
    <col min="14342" max="14346" width="14.42578125" style="1" customWidth="1"/>
    <col min="14347" max="14347" width="16.85546875" style="1" customWidth="1"/>
    <col min="14348" max="14348" width="16.28515625" style="1" customWidth="1"/>
    <col min="14349" max="14349" width="16.5703125" style="1" customWidth="1"/>
    <col min="14350" max="14351" width="14.42578125" style="1" customWidth="1"/>
    <col min="14352" max="14352" width="16.5703125" style="1" customWidth="1"/>
    <col min="14353" max="14353" width="17.140625" style="1" customWidth="1"/>
    <col min="14354" max="14358" width="14.42578125" style="1" customWidth="1"/>
    <col min="14359" max="14359" width="9.140625" style="1" customWidth="1"/>
    <col min="14360" max="14592" width="9.140625" style="1"/>
    <col min="14593" max="14593" width="7.28515625" style="1" customWidth="1"/>
    <col min="14594" max="14594" width="38.7109375" style="1" customWidth="1"/>
    <col min="14595" max="14595" width="18" style="1" customWidth="1"/>
    <col min="14596" max="14596" width="14.42578125" style="1" customWidth="1"/>
    <col min="14597" max="14597" width="17.140625" style="1" customWidth="1"/>
    <col min="14598" max="14602" width="14.42578125" style="1" customWidth="1"/>
    <col min="14603" max="14603" width="16.85546875" style="1" customWidth="1"/>
    <col min="14604" max="14604" width="16.28515625" style="1" customWidth="1"/>
    <col min="14605" max="14605" width="16.5703125" style="1" customWidth="1"/>
    <col min="14606" max="14607" width="14.42578125" style="1" customWidth="1"/>
    <col min="14608" max="14608" width="16.5703125" style="1" customWidth="1"/>
    <col min="14609" max="14609" width="17.140625" style="1" customWidth="1"/>
    <col min="14610" max="14614" width="14.42578125" style="1" customWidth="1"/>
    <col min="14615" max="14615" width="9.140625" style="1" customWidth="1"/>
    <col min="14616" max="14848" width="9.140625" style="1"/>
    <col min="14849" max="14849" width="7.28515625" style="1" customWidth="1"/>
    <col min="14850" max="14850" width="38.7109375" style="1" customWidth="1"/>
    <col min="14851" max="14851" width="18" style="1" customWidth="1"/>
    <col min="14852" max="14852" width="14.42578125" style="1" customWidth="1"/>
    <col min="14853" max="14853" width="17.140625" style="1" customWidth="1"/>
    <col min="14854" max="14858" width="14.42578125" style="1" customWidth="1"/>
    <col min="14859" max="14859" width="16.85546875" style="1" customWidth="1"/>
    <col min="14860" max="14860" width="16.28515625" style="1" customWidth="1"/>
    <col min="14861" max="14861" width="16.5703125" style="1" customWidth="1"/>
    <col min="14862" max="14863" width="14.42578125" style="1" customWidth="1"/>
    <col min="14864" max="14864" width="16.5703125" style="1" customWidth="1"/>
    <col min="14865" max="14865" width="17.140625" style="1" customWidth="1"/>
    <col min="14866" max="14870" width="14.42578125" style="1" customWidth="1"/>
    <col min="14871" max="14871" width="9.140625" style="1" customWidth="1"/>
    <col min="14872" max="15104" width="9.140625" style="1"/>
    <col min="15105" max="15105" width="7.28515625" style="1" customWidth="1"/>
    <col min="15106" max="15106" width="38.7109375" style="1" customWidth="1"/>
    <col min="15107" max="15107" width="18" style="1" customWidth="1"/>
    <col min="15108" max="15108" width="14.42578125" style="1" customWidth="1"/>
    <col min="15109" max="15109" width="17.140625" style="1" customWidth="1"/>
    <col min="15110" max="15114" width="14.42578125" style="1" customWidth="1"/>
    <col min="15115" max="15115" width="16.85546875" style="1" customWidth="1"/>
    <col min="15116" max="15116" width="16.28515625" style="1" customWidth="1"/>
    <col min="15117" max="15117" width="16.5703125" style="1" customWidth="1"/>
    <col min="15118" max="15119" width="14.42578125" style="1" customWidth="1"/>
    <col min="15120" max="15120" width="16.5703125" style="1" customWidth="1"/>
    <col min="15121" max="15121" width="17.140625" style="1" customWidth="1"/>
    <col min="15122" max="15126" width="14.42578125" style="1" customWidth="1"/>
    <col min="15127" max="15127" width="9.140625" style="1" customWidth="1"/>
    <col min="15128" max="15360" width="9.140625" style="1"/>
    <col min="15361" max="15361" width="7.28515625" style="1" customWidth="1"/>
    <col min="15362" max="15362" width="38.7109375" style="1" customWidth="1"/>
    <col min="15363" max="15363" width="18" style="1" customWidth="1"/>
    <col min="15364" max="15364" width="14.42578125" style="1" customWidth="1"/>
    <col min="15365" max="15365" width="17.140625" style="1" customWidth="1"/>
    <col min="15366" max="15370" width="14.42578125" style="1" customWidth="1"/>
    <col min="15371" max="15371" width="16.85546875" style="1" customWidth="1"/>
    <col min="15372" max="15372" width="16.28515625" style="1" customWidth="1"/>
    <col min="15373" max="15373" width="16.5703125" style="1" customWidth="1"/>
    <col min="15374" max="15375" width="14.42578125" style="1" customWidth="1"/>
    <col min="15376" max="15376" width="16.5703125" style="1" customWidth="1"/>
    <col min="15377" max="15377" width="17.140625" style="1" customWidth="1"/>
    <col min="15378" max="15382" width="14.42578125" style="1" customWidth="1"/>
    <col min="15383" max="15383" width="9.140625" style="1" customWidth="1"/>
    <col min="15384" max="15616" width="9.140625" style="1"/>
    <col min="15617" max="15617" width="7.28515625" style="1" customWidth="1"/>
    <col min="15618" max="15618" width="38.7109375" style="1" customWidth="1"/>
    <col min="15619" max="15619" width="18" style="1" customWidth="1"/>
    <col min="15620" max="15620" width="14.42578125" style="1" customWidth="1"/>
    <col min="15621" max="15621" width="17.140625" style="1" customWidth="1"/>
    <col min="15622" max="15626" width="14.42578125" style="1" customWidth="1"/>
    <col min="15627" max="15627" width="16.85546875" style="1" customWidth="1"/>
    <col min="15628" max="15628" width="16.28515625" style="1" customWidth="1"/>
    <col min="15629" max="15629" width="16.5703125" style="1" customWidth="1"/>
    <col min="15630" max="15631" width="14.42578125" style="1" customWidth="1"/>
    <col min="15632" max="15632" width="16.5703125" style="1" customWidth="1"/>
    <col min="15633" max="15633" width="17.140625" style="1" customWidth="1"/>
    <col min="15634" max="15638" width="14.42578125" style="1" customWidth="1"/>
    <col min="15639" max="15639" width="9.140625" style="1" customWidth="1"/>
    <col min="15640" max="15872" width="9.140625" style="1"/>
    <col min="15873" max="15873" width="7.28515625" style="1" customWidth="1"/>
    <col min="15874" max="15874" width="38.7109375" style="1" customWidth="1"/>
    <col min="15875" max="15875" width="18" style="1" customWidth="1"/>
    <col min="15876" max="15876" width="14.42578125" style="1" customWidth="1"/>
    <col min="15877" max="15877" width="17.140625" style="1" customWidth="1"/>
    <col min="15878" max="15882" width="14.42578125" style="1" customWidth="1"/>
    <col min="15883" max="15883" width="16.85546875" style="1" customWidth="1"/>
    <col min="15884" max="15884" width="16.28515625" style="1" customWidth="1"/>
    <col min="15885" max="15885" width="16.5703125" style="1" customWidth="1"/>
    <col min="15886" max="15887" width="14.42578125" style="1" customWidth="1"/>
    <col min="15888" max="15888" width="16.5703125" style="1" customWidth="1"/>
    <col min="15889" max="15889" width="17.140625" style="1" customWidth="1"/>
    <col min="15890" max="15894" width="14.42578125" style="1" customWidth="1"/>
    <col min="15895" max="15895" width="9.140625" style="1" customWidth="1"/>
    <col min="15896" max="16128" width="9.140625" style="1"/>
    <col min="16129" max="16129" width="7.28515625" style="1" customWidth="1"/>
    <col min="16130" max="16130" width="38.7109375" style="1" customWidth="1"/>
    <col min="16131" max="16131" width="18" style="1" customWidth="1"/>
    <col min="16132" max="16132" width="14.42578125" style="1" customWidth="1"/>
    <col min="16133" max="16133" width="17.140625" style="1" customWidth="1"/>
    <col min="16134" max="16138" width="14.42578125" style="1" customWidth="1"/>
    <col min="16139" max="16139" width="16.85546875" style="1" customWidth="1"/>
    <col min="16140" max="16140" width="16.28515625" style="1" customWidth="1"/>
    <col min="16141" max="16141" width="16.5703125" style="1" customWidth="1"/>
    <col min="16142" max="16143" width="14.42578125" style="1" customWidth="1"/>
    <col min="16144" max="16144" width="16.5703125" style="1" customWidth="1"/>
    <col min="16145" max="16145" width="17.140625" style="1" customWidth="1"/>
    <col min="16146" max="16150" width="14.42578125" style="1" customWidth="1"/>
    <col min="16151" max="16151" width="9.140625" style="1" customWidth="1"/>
    <col min="16152" max="16384" width="9.140625" style="1"/>
  </cols>
  <sheetData>
    <row r="1" spans="1:22" s="3" customFormat="1" ht="21" customHeight="1" x14ac:dyDescent="0.25">
      <c r="A1" s="393" t="s">
        <v>224</v>
      </c>
      <c r="B1" s="393"/>
      <c r="C1" s="393"/>
      <c r="D1" s="6"/>
      <c r="E1" s="6"/>
      <c r="F1" s="6"/>
      <c r="G1" s="6"/>
      <c r="H1" s="6"/>
      <c r="I1" s="6"/>
      <c r="J1" s="6"/>
      <c r="K1" s="6"/>
      <c r="L1" s="6"/>
      <c r="M1" s="6"/>
      <c r="N1" s="6"/>
      <c r="O1" s="6"/>
      <c r="P1" s="6"/>
      <c r="Q1" s="6"/>
      <c r="R1" s="6"/>
      <c r="S1" s="6"/>
      <c r="T1" s="6"/>
      <c r="U1" s="363" t="s">
        <v>278</v>
      </c>
      <c r="V1" s="394"/>
    </row>
    <row r="2" spans="1:22" s="3" customFormat="1" ht="21" customHeight="1" x14ac:dyDescent="0.25">
      <c r="A2" s="393" t="s">
        <v>41</v>
      </c>
      <c r="B2" s="393"/>
      <c r="C2" s="393"/>
      <c r="D2" s="6"/>
      <c r="E2" s="6"/>
      <c r="F2" s="6"/>
      <c r="G2" s="6"/>
      <c r="H2" s="6"/>
      <c r="I2" s="6"/>
      <c r="J2" s="6"/>
      <c r="K2" s="6"/>
      <c r="L2" s="6"/>
      <c r="M2" s="6"/>
      <c r="N2" s="6"/>
      <c r="O2" s="6"/>
      <c r="P2" s="6"/>
      <c r="Q2" s="6"/>
      <c r="R2" s="6"/>
      <c r="S2" s="6"/>
      <c r="T2" s="6"/>
      <c r="U2" s="6"/>
      <c r="V2" s="6"/>
    </row>
    <row r="3" spans="1:22" s="3" customFormat="1" ht="21" customHeight="1" x14ac:dyDescent="0.25">
      <c r="A3" s="6"/>
      <c r="B3" s="6"/>
      <c r="C3" s="6"/>
      <c r="D3" s="6"/>
      <c r="E3" s="6"/>
      <c r="F3" s="6"/>
      <c r="G3" s="6"/>
      <c r="H3" s="6"/>
      <c r="I3" s="6"/>
      <c r="J3" s="6"/>
      <c r="K3" s="6"/>
      <c r="L3" s="6"/>
      <c r="M3" s="6"/>
      <c r="N3" s="6"/>
      <c r="O3" s="6"/>
      <c r="P3" s="6"/>
      <c r="Q3" s="6"/>
      <c r="R3" s="6"/>
      <c r="S3" s="6"/>
      <c r="T3" s="6"/>
      <c r="U3" s="6"/>
      <c r="V3" s="6"/>
    </row>
    <row r="4" spans="1:22" s="3" customFormat="1" ht="27.75" customHeight="1" x14ac:dyDescent="0.25">
      <c r="A4" s="394" t="s">
        <v>276</v>
      </c>
      <c r="B4" s="394"/>
      <c r="C4" s="394"/>
      <c r="D4" s="394"/>
      <c r="E4" s="394"/>
      <c r="F4" s="394"/>
      <c r="G4" s="394"/>
      <c r="H4" s="394"/>
      <c r="I4" s="394"/>
      <c r="J4" s="394"/>
      <c r="K4" s="394"/>
      <c r="L4" s="394"/>
      <c r="M4" s="394"/>
      <c r="N4" s="394"/>
      <c r="O4" s="394"/>
      <c r="P4" s="394"/>
      <c r="Q4" s="394"/>
      <c r="R4" s="394"/>
      <c r="S4" s="394"/>
      <c r="T4" s="394"/>
      <c r="U4" s="394"/>
      <c r="V4" s="394"/>
    </row>
    <row r="5" spans="1:22" s="3" customFormat="1" ht="27" customHeight="1" x14ac:dyDescent="0.25">
      <c r="A5" s="395" t="s">
        <v>226</v>
      </c>
      <c r="B5" s="395"/>
      <c r="C5" s="395"/>
      <c r="D5" s="395"/>
      <c r="E5" s="395"/>
      <c r="F5" s="395"/>
      <c r="G5" s="395"/>
      <c r="H5" s="395"/>
      <c r="I5" s="395"/>
      <c r="J5" s="395"/>
      <c r="K5" s="395"/>
      <c r="L5" s="395"/>
      <c r="M5" s="395"/>
      <c r="N5" s="395"/>
      <c r="O5" s="395"/>
      <c r="P5" s="395"/>
      <c r="Q5" s="395"/>
      <c r="R5" s="395"/>
      <c r="S5" s="395"/>
      <c r="T5" s="395"/>
      <c r="U5" s="395"/>
      <c r="V5" s="395"/>
    </row>
    <row r="6" spans="1:22" customFormat="1" ht="21" customHeight="1" x14ac:dyDescent="0.25">
      <c r="A6" s="3"/>
      <c r="B6" s="1"/>
      <c r="C6" s="1"/>
      <c r="D6" s="1"/>
      <c r="E6" s="1"/>
      <c r="F6" s="1"/>
      <c r="G6" s="1"/>
      <c r="H6" s="1"/>
      <c r="I6" s="1"/>
      <c r="J6" s="1"/>
      <c r="K6" s="1"/>
      <c r="L6" s="1"/>
      <c r="M6" s="1"/>
      <c r="N6" s="1"/>
      <c r="O6" s="1"/>
      <c r="P6" s="1"/>
      <c r="Q6" s="1"/>
      <c r="R6" s="1"/>
      <c r="S6" s="22"/>
      <c r="T6" s="22"/>
      <c r="U6" s="22"/>
    </row>
    <row r="7" spans="1:22" s="59" customFormat="1" ht="15.95" customHeight="1" x14ac:dyDescent="0.25">
      <c r="A7" s="392" t="s">
        <v>94</v>
      </c>
      <c r="B7" s="392" t="s">
        <v>95</v>
      </c>
      <c r="C7" s="392" t="s">
        <v>96</v>
      </c>
      <c r="D7" s="392"/>
      <c r="E7" s="392"/>
      <c r="F7" s="392"/>
      <c r="G7" s="392"/>
      <c r="H7" s="392"/>
      <c r="I7" s="392"/>
      <c r="J7" s="392"/>
      <c r="K7" s="392" t="s">
        <v>97</v>
      </c>
      <c r="L7" s="392"/>
      <c r="M7" s="392"/>
      <c r="N7" s="392"/>
      <c r="O7" s="392"/>
      <c r="P7" s="392"/>
      <c r="Q7" s="392"/>
      <c r="R7" s="392"/>
      <c r="S7" s="392"/>
      <c r="T7" s="392" t="s">
        <v>79</v>
      </c>
      <c r="U7" s="392"/>
      <c r="V7" s="392"/>
    </row>
    <row r="8" spans="1:22" s="59" customFormat="1" ht="15.95" customHeight="1" x14ac:dyDescent="0.25">
      <c r="A8" s="392"/>
      <c r="B8" s="392"/>
      <c r="C8" s="392" t="s">
        <v>13</v>
      </c>
      <c r="D8" s="392" t="s">
        <v>222</v>
      </c>
      <c r="E8" s="392" t="s">
        <v>223</v>
      </c>
      <c r="F8" s="392" t="s">
        <v>98</v>
      </c>
      <c r="G8" s="392" t="s">
        <v>91</v>
      </c>
      <c r="H8" s="392" t="s">
        <v>52</v>
      </c>
      <c r="I8" s="392"/>
      <c r="J8" s="392"/>
      <c r="K8" s="392" t="s">
        <v>13</v>
      </c>
      <c r="L8" s="392" t="s">
        <v>222</v>
      </c>
      <c r="M8" s="392" t="s">
        <v>223</v>
      </c>
      <c r="N8" s="392" t="s">
        <v>98</v>
      </c>
      <c r="O8" s="392" t="s">
        <v>91</v>
      </c>
      <c r="P8" s="392" t="s">
        <v>52</v>
      </c>
      <c r="Q8" s="392"/>
      <c r="R8" s="392"/>
      <c r="S8" s="392" t="s">
        <v>51</v>
      </c>
      <c r="T8" s="392" t="s">
        <v>13</v>
      </c>
      <c r="U8" s="392" t="s">
        <v>222</v>
      </c>
      <c r="V8" s="392" t="s">
        <v>223</v>
      </c>
    </row>
    <row r="9" spans="1:22" s="59" customFormat="1" ht="117" customHeight="1" x14ac:dyDescent="0.25">
      <c r="A9" s="392"/>
      <c r="B9" s="392"/>
      <c r="C9" s="392"/>
      <c r="D9" s="392"/>
      <c r="E9" s="392"/>
      <c r="F9" s="392"/>
      <c r="G9" s="392"/>
      <c r="H9" s="23" t="s">
        <v>13</v>
      </c>
      <c r="I9" s="23" t="s">
        <v>99</v>
      </c>
      <c r="J9" s="23" t="s">
        <v>100</v>
      </c>
      <c r="K9" s="392"/>
      <c r="L9" s="392"/>
      <c r="M9" s="392"/>
      <c r="N9" s="392"/>
      <c r="O9" s="392"/>
      <c r="P9" s="23" t="s">
        <v>13</v>
      </c>
      <c r="Q9" s="23" t="s">
        <v>99</v>
      </c>
      <c r="R9" s="23" t="s">
        <v>100</v>
      </c>
      <c r="S9" s="392"/>
      <c r="T9" s="392"/>
      <c r="U9" s="392"/>
      <c r="V9" s="392"/>
    </row>
    <row r="10" spans="1:22" s="5" customFormat="1" ht="21" customHeight="1" x14ac:dyDescent="0.25">
      <c r="A10" s="4"/>
      <c r="B10" s="10" t="s">
        <v>13</v>
      </c>
      <c r="C10" s="10">
        <f t="shared" ref="C10:S10" si="0">C11+C47+C105</f>
        <v>336536431322</v>
      </c>
      <c r="D10" s="10">
        <f t="shared" si="0"/>
        <v>0</v>
      </c>
      <c r="E10" s="10">
        <f t="shared" si="0"/>
        <v>330700771522</v>
      </c>
      <c r="F10" s="10">
        <f t="shared" si="0"/>
        <v>0</v>
      </c>
      <c r="G10" s="10">
        <f t="shared" si="0"/>
        <v>0</v>
      </c>
      <c r="H10" s="10">
        <f t="shared" si="0"/>
        <v>5835659800</v>
      </c>
      <c r="I10" s="10">
        <f t="shared" si="0"/>
        <v>0</v>
      </c>
      <c r="J10" s="10">
        <f t="shared" si="0"/>
        <v>5835659800</v>
      </c>
      <c r="K10" s="10">
        <f t="shared" si="0"/>
        <v>441539261220</v>
      </c>
      <c r="L10" s="10">
        <f t="shared" si="0"/>
        <v>113253345822</v>
      </c>
      <c r="M10" s="10">
        <f t="shared" si="0"/>
        <v>328285915398</v>
      </c>
      <c r="N10" s="10">
        <f t="shared" si="0"/>
        <v>0</v>
      </c>
      <c r="O10" s="10">
        <f t="shared" si="0"/>
        <v>0</v>
      </c>
      <c r="P10" s="10">
        <f t="shared" si="0"/>
        <v>99013459900</v>
      </c>
      <c r="Q10" s="10">
        <f t="shared" si="0"/>
        <v>96973984500</v>
      </c>
      <c r="R10" s="10">
        <f t="shared" si="0"/>
        <v>2039475400</v>
      </c>
      <c r="S10" s="10">
        <f t="shared" si="0"/>
        <v>5275866532</v>
      </c>
      <c r="T10" s="24">
        <f>K10/C10%</f>
        <v>131.20102910865324</v>
      </c>
      <c r="U10" s="10">
        <v>0</v>
      </c>
      <c r="V10" s="24">
        <f>M10/E10%</f>
        <v>99.269776084015177</v>
      </c>
    </row>
    <row r="11" spans="1:22" customFormat="1" ht="21" customHeight="1" x14ac:dyDescent="0.25">
      <c r="A11" s="4" t="s">
        <v>14</v>
      </c>
      <c r="B11" s="10" t="s">
        <v>15</v>
      </c>
      <c r="C11" s="10">
        <v>117427697987</v>
      </c>
      <c r="D11" s="10">
        <v>0</v>
      </c>
      <c r="E11" s="10">
        <v>111592038187</v>
      </c>
      <c r="F11" s="10">
        <v>0</v>
      </c>
      <c r="G11" s="10">
        <v>0</v>
      </c>
      <c r="H11" s="10">
        <v>5835659800</v>
      </c>
      <c r="I11" s="10">
        <v>0</v>
      </c>
      <c r="J11" s="10">
        <v>5835659800</v>
      </c>
      <c r="K11" s="10">
        <v>228342461945</v>
      </c>
      <c r="L11" s="10">
        <v>113253345822</v>
      </c>
      <c r="M11" s="10">
        <v>115089116123</v>
      </c>
      <c r="N11" s="10">
        <v>0</v>
      </c>
      <c r="O11" s="10">
        <v>0</v>
      </c>
      <c r="P11" s="10">
        <v>99013459900</v>
      </c>
      <c r="Q11" s="10">
        <v>96973984500</v>
      </c>
      <c r="R11" s="10">
        <v>2039475400</v>
      </c>
      <c r="S11" s="10">
        <v>742763310</v>
      </c>
      <c r="T11" s="24">
        <f t="shared" ref="T11:T74" si="1">K11/C11%</f>
        <v>194.4536645607061</v>
      </c>
      <c r="U11" s="10">
        <v>0</v>
      </c>
      <c r="V11" s="24">
        <f>M11/E11%</f>
        <v>103.13380595319873</v>
      </c>
    </row>
    <row r="12" spans="1:22" customFormat="1" ht="21" hidden="1" customHeight="1" x14ac:dyDescent="0.25">
      <c r="A12" s="8">
        <v>1</v>
      </c>
      <c r="B12" s="7" t="s">
        <v>101</v>
      </c>
      <c r="C12" s="7">
        <v>0</v>
      </c>
      <c r="D12" s="7">
        <v>0</v>
      </c>
      <c r="E12" s="7">
        <v>0</v>
      </c>
      <c r="F12" s="7">
        <v>0</v>
      </c>
      <c r="G12" s="7">
        <v>0</v>
      </c>
      <c r="H12" s="7">
        <v>0</v>
      </c>
      <c r="I12" s="7">
        <v>0</v>
      </c>
      <c r="J12" s="7">
        <v>0</v>
      </c>
      <c r="K12" s="7">
        <v>0</v>
      </c>
      <c r="L12" s="7">
        <v>0</v>
      </c>
      <c r="M12" s="7">
        <v>0</v>
      </c>
      <c r="N12" s="7">
        <v>0</v>
      </c>
      <c r="O12" s="7">
        <v>0</v>
      </c>
      <c r="P12" s="7">
        <v>0</v>
      </c>
      <c r="Q12" s="7">
        <v>0</v>
      </c>
      <c r="R12" s="7">
        <v>0</v>
      </c>
      <c r="S12" s="7">
        <v>0</v>
      </c>
      <c r="T12" s="25" t="e">
        <f t="shared" si="1"/>
        <v>#DIV/0!</v>
      </c>
      <c r="U12" s="7">
        <v>0</v>
      </c>
      <c r="V12" s="7">
        <v>0</v>
      </c>
    </row>
    <row r="13" spans="1:22" customFormat="1" ht="21" customHeight="1" x14ac:dyDescent="0.25">
      <c r="A13" s="8">
        <v>1</v>
      </c>
      <c r="B13" s="7" t="s">
        <v>17</v>
      </c>
      <c r="C13" s="7">
        <v>1319324701</v>
      </c>
      <c r="D13" s="7">
        <v>0</v>
      </c>
      <c r="E13" s="7">
        <v>1319324701</v>
      </c>
      <c r="F13" s="7">
        <v>0</v>
      </c>
      <c r="G13" s="7">
        <v>0</v>
      </c>
      <c r="H13" s="7">
        <v>0</v>
      </c>
      <c r="I13" s="7">
        <v>0</v>
      </c>
      <c r="J13" s="7">
        <v>0</v>
      </c>
      <c r="K13" s="7">
        <v>1289410399</v>
      </c>
      <c r="L13" s="7">
        <v>0</v>
      </c>
      <c r="M13" s="7">
        <v>1289410399</v>
      </c>
      <c r="N13" s="7">
        <v>0</v>
      </c>
      <c r="O13" s="7">
        <v>0</v>
      </c>
      <c r="P13" s="7">
        <v>0</v>
      </c>
      <c r="Q13" s="7">
        <v>0</v>
      </c>
      <c r="R13" s="7">
        <v>0</v>
      </c>
      <c r="S13" s="7">
        <v>21158147</v>
      </c>
      <c r="T13" s="26">
        <f t="shared" si="1"/>
        <v>97.732605023060202</v>
      </c>
      <c r="U13" s="7">
        <v>0</v>
      </c>
      <c r="V13" s="27">
        <f>M13/E13%</f>
        <v>97.732605023060202</v>
      </c>
    </row>
    <row r="14" spans="1:22" customFormat="1" ht="21" customHeight="1" x14ac:dyDescent="0.25">
      <c r="A14" s="8">
        <v>2</v>
      </c>
      <c r="B14" s="7" t="s">
        <v>18</v>
      </c>
      <c r="C14" s="7">
        <v>361858758</v>
      </c>
      <c r="D14" s="7">
        <v>0</v>
      </c>
      <c r="E14" s="7">
        <v>361858758</v>
      </c>
      <c r="F14" s="7">
        <v>0</v>
      </c>
      <c r="G14" s="7">
        <v>0</v>
      </c>
      <c r="H14" s="7">
        <v>0</v>
      </c>
      <c r="I14" s="7">
        <v>0</v>
      </c>
      <c r="J14" s="7">
        <v>0</v>
      </c>
      <c r="K14" s="7">
        <v>358656339</v>
      </c>
      <c r="L14" s="7">
        <v>0</v>
      </c>
      <c r="M14" s="7">
        <v>358656339</v>
      </c>
      <c r="N14" s="7">
        <v>0</v>
      </c>
      <c r="O14" s="7">
        <v>0</v>
      </c>
      <c r="P14" s="7">
        <v>0</v>
      </c>
      <c r="Q14" s="7">
        <v>0</v>
      </c>
      <c r="R14" s="7">
        <v>0</v>
      </c>
      <c r="S14" s="7">
        <v>967727</v>
      </c>
      <c r="T14" s="28">
        <f t="shared" si="1"/>
        <v>99.115008569172176</v>
      </c>
      <c r="U14" s="7">
        <v>0</v>
      </c>
      <c r="V14" s="27">
        <f t="shared" ref="V14:V77" si="2">M14/E14%</f>
        <v>99.115008569172176</v>
      </c>
    </row>
    <row r="15" spans="1:22" customFormat="1" ht="21" customHeight="1" x14ac:dyDescent="0.25">
      <c r="A15" s="8">
        <v>3</v>
      </c>
      <c r="B15" s="7" t="s">
        <v>19</v>
      </c>
      <c r="C15" s="7">
        <v>122702400</v>
      </c>
      <c r="D15" s="7">
        <v>0</v>
      </c>
      <c r="E15" s="7">
        <v>122702400</v>
      </c>
      <c r="F15" s="7">
        <v>0</v>
      </c>
      <c r="G15" s="7">
        <v>0</v>
      </c>
      <c r="H15" s="7">
        <v>0</v>
      </c>
      <c r="I15" s="7">
        <v>0</v>
      </c>
      <c r="J15" s="7">
        <v>0</v>
      </c>
      <c r="K15" s="7">
        <v>122702400</v>
      </c>
      <c r="L15" s="7">
        <v>0</v>
      </c>
      <c r="M15" s="7">
        <v>122702400</v>
      </c>
      <c r="N15" s="7">
        <v>0</v>
      </c>
      <c r="O15" s="7">
        <v>0</v>
      </c>
      <c r="P15" s="7">
        <v>0</v>
      </c>
      <c r="Q15" s="7">
        <v>0</v>
      </c>
      <c r="R15" s="7">
        <v>0</v>
      </c>
      <c r="S15" s="7">
        <v>0</v>
      </c>
      <c r="T15" s="28">
        <f t="shared" si="1"/>
        <v>100</v>
      </c>
      <c r="U15" s="7">
        <v>0</v>
      </c>
      <c r="V15" s="27">
        <f t="shared" si="2"/>
        <v>100</v>
      </c>
    </row>
    <row r="16" spans="1:22" customFormat="1" ht="21" customHeight="1" x14ac:dyDescent="0.25">
      <c r="A16" s="8">
        <v>4</v>
      </c>
      <c r="B16" s="7" t="s">
        <v>20</v>
      </c>
      <c r="C16" s="7">
        <v>144602400</v>
      </c>
      <c r="D16" s="7">
        <v>0</v>
      </c>
      <c r="E16" s="7">
        <v>144602400</v>
      </c>
      <c r="F16" s="7">
        <v>0</v>
      </c>
      <c r="G16" s="7">
        <v>0</v>
      </c>
      <c r="H16" s="7">
        <v>0</v>
      </c>
      <c r="I16" s="7">
        <v>0</v>
      </c>
      <c r="J16" s="7">
        <v>0</v>
      </c>
      <c r="K16" s="7">
        <v>128002400</v>
      </c>
      <c r="L16" s="7">
        <v>0</v>
      </c>
      <c r="M16" s="7">
        <v>128002400</v>
      </c>
      <c r="N16" s="7">
        <v>0</v>
      </c>
      <c r="O16" s="7">
        <v>0</v>
      </c>
      <c r="P16" s="7">
        <v>0</v>
      </c>
      <c r="Q16" s="7">
        <v>0</v>
      </c>
      <c r="R16" s="7">
        <v>0</v>
      </c>
      <c r="S16" s="7">
        <v>0</v>
      </c>
      <c r="T16" s="28">
        <f t="shared" si="1"/>
        <v>88.520245860372995</v>
      </c>
      <c r="U16" s="7">
        <v>0</v>
      </c>
      <c r="V16" s="27">
        <f t="shared" si="2"/>
        <v>88.520245860372995</v>
      </c>
    </row>
    <row r="17" spans="1:22" customFormat="1" ht="21" customHeight="1" x14ac:dyDescent="0.25">
      <c r="A17" s="8">
        <v>5</v>
      </c>
      <c r="B17" s="7" t="s">
        <v>21</v>
      </c>
      <c r="C17" s="7">
        <v>830068810</v>
      </c>
      <c r="D17" s="7">
        <v>0</v>
      </c>
      <c r="E17" s="7">
        <v>830068810</v>
      </c>
      <c r="F17" s="7">
        <v>0</v>
      </c>
      <c r="G17" s="7">
        <v>0</v>
      </c>
      <c r="H17" s="7">
        <v>0</v>
      </c>
      <c r="I17" s="7">
        <v>0</v>
      </c>
      <c r="J17" s="7">
        <v>0</v>
      </c>
      <c r="K17" s="7">
        <v>829896400</v>
      </c>
      <c r="L17" s="7">
        <v>0</v>
      </c>
      <c r="M17" s="7">
        <v>829896400</v>
      </c>
      <c r="N17" s="7">
        <v>0</v>
      </c>
      <c r="O17" s="7">
        <v>0</v>
      </c>
      <c r="P17" s="7">
        <v>0</v>
      </c>
      <c r="Q17" s="7">
        <v>0</v>
      </c>
      <c r="R17" s="7">
        <v>0</v>
      </c>
      <c r="S17" s="7">
        <v>172410</v>
      </c>
      <c r="T17" s="28">
        <f t="shared" si="1"/>
        <v>99.979229432798476</v>
      </c>
      <c r="U17" s="7">
        <v>0</v>
      </c>
      <c r="V17" s="27">
        <f t="shared" si="2"/>
        <v>99.979229432798476</v>
      </c>
    </row>
    <row r="18" spans="1:22" customFormat="1" ht="21" customHeight="1" x14ac:dyDescent="0.25">
      <c r="A18" s="8">
        <v>6</v>
      </c>
      <c r="B18" s="7" t="s">
        <v>22</v>
      </c>
      <c r="C18" s="7">
        <v>1013419894</v>
      </c>
      <c r="D18" s="7">
        <v>0</v>
      </c>
      <c r="E18" s="7">
        <v>1013419894</v>
      </c>
      <c r="F18" s="7">
        <v>0</v>
      </c>
      <c r="G18" s="7">
        <v>0</v>
      </c>
      <c r="H18" s="7">
        <v>0</v>
      </c>
      <c r="I18" s="7">
        <v>0</v>
      </c>
      <c r="J18" s="7">
        <v>0</v>
      </c>
      <c r="K18" s="7">
        <v>1013419894</v>
      </c>
      <c r="L18" s="7">
        <v>0</v>
      </c>
      <c r="M18" s="7">
        <v>1013419894</v>
      </c>
      <c r="N18" s="7">
        <v>0</v>
      </c>
      <c r="O18" s="7">
        <v>0</v>
      </c>
      <c r="P18" s="7">
        <v>0</v>
      </c>
      <c r="Q18" s="7">
        <v>0</v>
      </c>
      <c r="R18" s="7">
        <v>0</v>
      </c>
      <c r="S18" s="7">
        <v>0</v>
      </c>
      <c r="T18" s="28">
        <f t="shared" si="1"/>
        <v>100</v>
      </c>
      <c r="U18" s="7">
        <v>0</v>
      </c>
      <c r="V18" s="27">
        <f t="shared" si="2"/>
        <v>100</v>
      </c>
    </row>
    <row r="19" spans="1:22" customFormat="1" ht="21" customHeight="1" x14ac:dyDescent="0.25">
      <c r="A19" s="8">
        <v>7</v>
      </c>
      <c r="B19" s="7" t="s">
        <v>23</v>
      </c>
      <c r="C19" s="7">
        <v>428430599</v>
      </c>
      <c r="D19" s="7">
        <v>0</v>
      </c>
      <c r="E19" s="7">
        <v>428430599</v>
      </c>
      <c r="F19" s="7">
        <v>0</v>
      </c>
      <c r="G19" s="7">
        <v>0</v>
      </c>
      <c r="H19" s="7">
        <v>0</v>
      </c>
      <c r="I19" s="7">
        <v>0</v>
      </c>
      <c r="J19" s="7">
        <v>0</v>
      </c>
      <c r="K19" s="7">
        <v>428359477</v>
      </c>
      <c r="L19" s="7">
        <v>0</v>
      </c>
      <c r="M19" s="7">
        <v>428359477</v>
      </c>
      <c r="N19" s="7">
        <v>0</v>
      </c>
      <c r="O19" s="7">
        <v>0</v>
      </c>
      <c r="P19" s="7">
        <v>0</v>
      </c>
      <c r="Q19" s="7">
        <v>0</v>
      </c>
      <c r="R19" s="7">
        <v>0</v>
      </c>
      <c r="S19" s="7">
        <v>71122</v>
      </c>
      <c r="T19" s="28">
        <f t="shared" si="1"/>
        <v>99.983399411674597</v>
      </c>
      <c r="U19" s="7">
        <v>0</v>
      </c>
      <c r="V19" s="27">
        <f t="shared" si="2"/>
        <v>99.983399411674597</v>
      </c>
    </row>
    <row r="20" spans="1:22" customFormat="1" ht="21" customHeight="1" x14ac:dyDescent="0.25">
      <c r="A20" s="8">
        <v>8</v>
      </c>
      <c r="B20" s="7" t="s">
        <v>24</v>
      </c>
      <c r="C20" s="7">
        <v>268928540</v>
      </c>
      <c r="D20" s="7">
        <v>0</v>
      </c>
      <c r="E20" s="7">
        <v>268928540</v>
      </c>
      <c r="F20" s="7">
        <v>0</v>
      </c>
      <c r="G20" s="7">
        <v>0</v>
      </c>
      <c r="H20" s="7">
        <v>0</v>
      </c>
      <c r="I20" s="7">
        <v>0</v>
      </c>
      <c r="J20" s="7">
        <v>0</v>
      </c>
      <c r="K20" s="7">
        <v>222765510</v>
      </c>
      <c r="L20" s="7">
        <v>0</v>
      </c>
      <c r="M20" s="7">
        <v>222765510</v>
      </c>
      <c r="N20" s="7">
        <v>0</v>
      </c>
      <c r="O20" s="7">
        <v>0</v>
      </c>
      <c r="P20" s="7">
        <v>0</v>
      </c>
      <c r="Q20" s="7">
        <v>0</v>
      </c>
      <c r="R20" s="7">
        <v>0</v>
      </c>
      <c r="S20" s="7">
        <v>28294140</v>
      </c>
      <c r="T20" s="28">
        <f t="shared" si="1"/>
        <v>82.834462270162931</v>
      </c>
      <c r="U20" s="7">
        <v>0</v>
      </c>
      <c r="V20" s="27">
        <f t="shared" si="2"/>
        <v>82.834462270162931</v>
      </c>
    </row>
    <row r="21" spans="1:22" customFormat="1" ht="21" customHeight="1" x14ac:dyDescent="0.25">
      <c r="A21" s="8">
        <v>9</v>
      </c>
      <c r="B21" s="7" t="s">
        <v>25</v>
      </c>
      <c r="C21" s="7">
        <v>826649705</v>
      </c>
      <c r="D21" s="7">
        <v>0</v>
      </c>
      <c r="E21" s="7">
        <v>826649705</v>
      </c>
      <c r="F21" s="7">
        <v>0</v>
      </c>
      <c r="G21" s="7">
        <v>0</v>
      </c>
      <c r="H21" s="7">
        <v>0</v>
      </c>
      <c r="I21" s="7">
        <v>0</v>
      </c>
      <c r="J21" s="7">
        <v>0</v>
      </c>
      <c r="K21" s="7">
        <v>825799705</v>
      </c>
      <c r="L21" s="7">
        <v>0</v>
      </c>
      <c r="M21" s="7">
        <v>825799705</v>
      </c>
      <c r="N21" s="7">
        <v>0</v>
      </c>
      <c r="O21" s="7">
        <v>0</v>
      </c>
      <c r="P21" s="7">
        <v>0</v>
      </c>
      <c r="Q21" s="7">
        <v>0</v>
      </c>
      <c r="R21" s="7">
        <v>0</v>
      </c>
      <c r="S21" s="7">
        <v>0</v>
      </c>
      <c r="T21" s="28">
        <f t="shared" si="1"/>
        <v>99.89717530958292</v>
      </c>
      <c r="U21" s="7">
        <v>0</v>
      </c>
      <c r="V21" s="27">
        <f t="shared" si="2"/>
        <v>99.89717530958292</v>
      </c>
    </row>
    <row r="22" spans="1:22" customFormat="1" ht="21" customHeight="1" x14ac:dyDescent="0.25">
      <c r="A22" s="8">
        <v>10</v>
      </c>
      <c r="B22" s="7" t="s">
        <v>102</v>
      </c>
      <c r="C22" s="7">
        <v>7850492912</v>
      </c>
      <c r="D22" s="7">
        <v>0</v>
      </c>
      <c r="E22" s="7">
        <v>7850492912</v>
      </c>
      <c r="F22" s="7">
        <v>0</v>
      </c>
      <c r="G22" s="7">
        <v>0</v>
      </c>
      <c r="H22" s="7">
        <v>0</v>
      </c>
      <c r="I22" s="7">
        <v>0</v>
      </c>
      <c r="J22" s="7">
        <v>0</v>
      </c>
      <c r="K22" s="7">
        <v>7083383909</v>
      </c>
      <c r="L22" s="7">
        <v>0</v>
      </c>
      <c r="M22" s="7">
        <v>7083383909</v>
      </c>
      <c r="N22" s="7">
        <v>0</v>
      </c>
      <c r="O22" s="7">
        <v>0</v>
      </c>
      <c r="P22" s="7">
        <v>0</v>
      </c>
      <c r="Q22" s="7">
        <v>0</v>
      </c>
      <c r="R22" s="7">
        <v>0</v>
      </c>
      <c r="S22" s="7">
        <v>42239174</v>
      </c>
      <c r="T22" s="28">
        <f t="shared" si="1"/>
        <v>90.228524353834857</v>
      </c>
      <c r="U22" s="7">
        <v>0</v>
      </c>
      <c r="V22" s="27">
        <f t="shared" si="2"/>
        <v>90.228524353834857</v>
      </c>
    </row>
    <row r="23" spans="1:22" customFormat="1" ht="21" customHeight="1" x14ac:dyDescent="0.25">
      <c r="A23" s="8">
        <v>11</v>
      </c>
      <c r="B23" s="7" t="s">
        <v>26</v>
      </c>
      <c r="C23" s="7">
        <v>931114937</v>
      </c>
      <c r="D23" s="7">
        <v>0</v>
      </c>
      <c r="E23" s="7">
        <v>931114937</v>
      </c>
      <c r="F23" s="7">
        <v>0</v>
      </c>
      <c r="G23" s="7">
        <v>0</v>
      </c>
      <c r="H23" s="7">
        <v>0</v>
      </c>
      <c r="I23" s="7">
        <v>0</v>
      </c>
      <c r="J23" s="7">
        <v>0</v>
      </c>
      <c r="K23" s="7">
        <v>926098098</v>
      </c>
      <c r="L23" s="7">
        <v>0</v>
      </c>
      <c r="M23" s="7">
        <v>926098098</v>
      </c>
      <c r="N23" s="7">
        <v>0</v>
      </c>
      <c r="O23" s="7">
        <v>0</v>
      </c>
      <c r="P23" s="7">
        <v>0</v>
      </c>
      <c r="Q23" s="7">
        <v>0</v>
      </c>
      <c r="R23" s="7">
        <v>0</v>
      </c>
      <c r="S23" s="7">
        <v>2132839</v>
      </c>
      <c r="T23" s="28">
        <f t="shared" si="1"/>
        <v>99.461200889316217</v>
      </c>
      <c r="U23" s="7">
        <v>0</v>
      </c>
      <c r="V23" s="27">
        <f t="shared" si="2"/>
        <v>99.461200889316217</v>
      </c>
    </row>
    <row r="24" spans="1:22" customFormat="1" ht="21" customHeight="1" x14ac:dyDescent="0.25">
      <c r="A24" s="8">
        <v>12</v>
      </c>
      <c r="B24" s="7" t="s">
        <v>103</v>
      </c>
      <c r="C24" s="7">
        <v>862851049</v>
      </c>
      <c r="D24" s="7">
        <v>0</v>
      </c>
      <c r="E24" s="7">
        <v>862851049</v>
      </c>
      <c r="F24" s="7">
        <v>0</v>
      </c>
      <c r="G24" s="7">
        <v>0</v>
      </c>
      <c r="H24" s="7">
        <v>0</v>
      </c>
      <c r="I24" s="7">
        <v>0</v>
      </c>
      <c r="J24" s="7">
        <v>0</v>
      </c>
      <c r="K24" s="7">
        <v>835685794</v>
      </c>
      <c r="L24" s="7">
        <v>0</v>
      </c>
      <c r="M24" s="7">
        <v>835685794</v>
      </c>
      <c r="N24" s="7">
        <v>0</v>
      </c>
      <c r="O24" s="7">
        <v>0</v>
      </c>
      <c r="P24" s="7">
        <v>0</v>
      </c>
      <c r="Q24" s="7">
        <v>0</v>
      </c>
      <c r="R24" s="7">
        <v>0</v>
      </c>
      <c r="S24" s="7">
        <v>27163770</v>
      </c>
      <c r="T24" s="28">
        <f t="shared" si="1"/>
        <v>96.851686622913292</v>
      </c>
      <c r="U24" s="7">
        <v>0</v>
      </c>
      <c r="V24" s="27">
        <f t="shared" si="2"/>
        <v>96.851686622913292</v>
      </c>
    </row>
    <row r="25" spans="1:22" customFormat="1" ht="30.75" customHeight="1" x14ac:dyDescent="0.25">
      <c r="A25" s="8">
        <v>13</v>
      </c>
      <c r="B25" s="7" t="s">
        <v>104</v>
      </c>
      <c r="C25" s="7">
        <v>35044605451</v>
      </c>
      <c r="D25" s="7">
        <v>0</v>
      </c>
      <c r="E25" s="7">
        <v>30765505651</v>
      </c>
      <c r="F25" s="7">
        <v>0</v>
      </c>
      <c r="G25" s="7">
        <v>0</v>
      </c>
      <c r="H25" s="7">
        <v>4279099800</v>
      </c>
      <c r="I25" s="7">
        <v>0</v>
      </c>
      <c r="J25" s="7">
        <v>4279099800</v>
      </c>
      <c r="K25" s="7">
        <v>30615596542</v>
      </c>
      <c r="L25" s="7">
        <v>0</v>
      </c>
      <c r="M25" s="7">
        <v>30615596542</v>
      </c>
      <c r="N25" s="7">
        <v>0</v>
      </c>
      <c r="O25" s="7">
        <v>0</v>
      </c>
      <c r="P25" s="7">
        <v>1708612100</v>
      </c>
      <c r="Q25" s="7">
        <v>0</v>
      </c>
      <c r="R25" s="7">
        <v>1708612100</v>
      </c>
      <c r="S25" s="7">
        <v>0</v>
      </c>
      <c r="T25" s="28">
        <f t="shared" si="1"/>
        <v>87.361795483208624</v>
      </c>
      <c r="U25" s="7">
        <v>0</v>
      </c>
      <c r="V25" s="27">
        <f t="shared" si="2"/>
        <v>99.512736404528667</v>
      </c>
    </row>
    <row r="26" spans="1:22" customFormat="1" ht="21" customHeight="1" x14ac:dyDescent="0.25">
      <c r="A26" s="8">
        <v>14</v>
      </c>
      <c r="B26" s="7" t="s">
        <v>105</v>
      </c>
      <c r="C26" s="7">
        <v>667359335</v>
      </c>
      <c r="D26" s="7">
        <v>0</v>
      </c>
      <c r="E26" s="7">
        <v>667359335</v>
      </c>
      <c r="F26" s="7">
        <v>0</v>
      </c>
      <c r="G26" s="7">
        <v>0</v>
      </c>
      <c r="H26" s="7">
        <v>0</v>
      </c>
      <c r="I26" s="7">
        <v>0</v>
      </c>
      <c r="J26" s="7">
        <v>0</v>
      </c>
      <c r="K26" s="7">
        <v>664991335</v>
      </c>
      <c r="L26" s="7">
        <v>0</v>
      </c>
      <c r="M26" s="7">
        <v>664991335</v>
      </c>
      <c r="N26" s="7">
        <v>0</v>
      </c>
      <c r="O26" s="7">
        <v>0</v>
      </c>
      <c r="P26" s="7">
        <v>0</v>
      </c>
      <c r="Q26" s="7">
        <v>0</v>
      </c>
      <c r="R26" s="7">
        <v>0</v>
      </c>
      <c r="S26" s="7">
        <v>364000</v>
      </c>
      <c r="T26" s="28">
        <f t="shared" si="1"/>
        <v>99.645168670638284</v>
      </c>
      <c r="U26" s="7">
        <v>0</v>
      </c>
      <c r="V26" s="27">
        <f t="shared" si="2"/>
        <v>99.645168670638284</v>
      </c>
    </row>
    <row r="27" spans="1:22" customFormat="1" ht="38.25" customHeight="1" x14ac:dyDescent="0.25">
      <c r="A27" s="8">
        <v>15</v>
      </c>
      <c r="B27" s="7" t="s">
        <v>27</v>
      </c>
      <c r="C27" s="7">
        <v>3456869189</v>
      </c>
      <c r="D27" s="7">
        <v>0</v>
      </c>
      <c r="E27" s="7">
        <v>3456869189</v>
      </c>
      <c r="F27" s="7">
        <v>0</v>
      </c>
      <c r="G27" s="7">
        <v>0</v>
      </c>
      <c r="H27" s="7">
        <v>0</v>
      </c>
      <c r="I27" s="7">
        <v>0</v>
      </c>
      <c r="J27" s="7">
        <v>0</v>
      </c>
      <c r="K27" s="7">
        <v>3025459796</v>
      </c>
      <c r="L27" s="7">
        <v>0</v>
      </c>
      <c r="M27" s="7">
        <v>3025459796</v>
      </c>
      <c r="N27" s="7">
        <v>0</v>
      </c>
      <c r="O27" s="7">
        <v>0</v>
      </c>
      <c r="P27" s="7">
        <v>0</v>
      </c>
      <c r="Q27" s="7">
        <v>0</v>
      </c>
      <c r="R27" s="7">
        <v>0</v>
      </c>
      <c r="S27" s="7">
        <v>430600908</v>
      </c>
      <c r="T27" s="28">
        <f t="shared" si="1"/>
        <v>87.520228003628972</v>
      </c>
      <c r="U27" s="7">
        <v>0</v>
      </c>
      <c r="V27" s="27">
        <f t="shared" si="2"/>
        <v>87.520228003628972</v>
      </c>
    </row>
    <row r="28" spans="1:22" customFormat="1" ht="21" customHeight="1" x14ac:dyDescent="0.25">
      <c r="A28" s="8">
        <v>16</v>
      </c>
      <c r="B28" s="7" t="s">
        <v>106</v>
      </c>
      <c r="C28" s="7">
        <v>3414995122</v>
      </c>
      <c r="D28" s="7">
        <v>0</v>
      </c>
      <c r="E28" s="7">
        <v>3414995122</v>
      </c>
      <c r="F28" s="7">
        <v>0</v>
      </c>
      <c r="G28" s="7">
        <v>0</v>
      </c>
      <c r="H28" s="7">
        <v>0</v>
      </c>
      <c r="I28" s="7">
        <v>0</v>
      </c>
      <c r="J28" s="7">
        <v>0</v>
      </c>
      <c r="K28" s="7">
        <v>3351789968</v>
      </c>
      <c r="L28" s="7">
        <v>0</v>
      </c>
      <c r="M28" s="7">
        <v>3351789968</v>
      </c>
      <c r="N28" s="7">
        <v>0</v>
      </c>
      <c r="O28" s="7">
        <v>0</v>
      </c>
      <c r="P28" s="7">
        <v>0</v>
      </c>
      <c r="Q28" s="7">
        <v>0</v>
      </c>
      <c r="R28" s="7">
        <v>0</v>
      </c>
      <c r="S28" s="7">
        <v>9108034</v>
      </c>
      <c r="T28" s="28">
        <f t="shared" si="1"/>
        <v>98.14918757591127</v>
      </c>
      <c r="U28" s="7">
        <v>0</v>
      </c>
      <c r="V28" s="27">
        <f t="shared" si="2"/>
        <v>98.14918757591127</v>
      </c>
    </row>
    <row r="29" spans="1:22" customFormat="1" ht="33" customHeight="1" x14ac:dyDescent="0.25">
      <c r="A29" s="8">
        <v>17</v>
      </c>
      <c r="B29" s="7" t="s">
        <v>107</v>
      </c>
      <c r="C29" s="7">
        <v>1446994111</v>
      </c>
      <c r="D29" s="7">
        <v>0</v>
      </c>
      <c r="E29" s="7">
        <v>1446994111</v>
      </c>
      <c r="F29" s="7">
        <v>0</v>
      </c>
      <c r="G29" s="7">
        <v>0</v>
      </c>
      <c r="H29" s="7">
        <v>0</v>
      </c>
      <c r="I29" s="7">
        <v>0</v>
      </c>
      <c r="J29" s="7">
        <v>0</v>
      </c>
      <c r="K29" s="7">
        <v>1406562405</v>
      </c>
      <c r="L29" s="7">
        <v>0</v>
      </c>
      <c r="M29" s="7">
        <v>1406562405</v>
      </c>
      <c r="N29" s="7">
        <v>0</v>
      </c>
      <c r="O29" s="7">
        <v>0</v>
      </c>
      <c r="P29" s="7">
        <v>0</v>
      </c>
      <c r="Q29" s="7">
        <v>0</v>
      </c>
      <c r="R29" s="7">
        <v>0</v>
      </c>
      <c r="S29" s="7">
        <v>33780285</v>
      </c>
      <c r="T29" s="28">
        <f t="shared" si="1"/>
        <v>97.205814060151354</v>
      </c>
      <c r="U29" s="7">
        <v>0</v>
      </c>
      <c r="V29" s="27">
        <f t="shared" si="2"/>
        <v>97.205814060151354</v>
      </c>
    </row>
    <row r="30" spans="1:22" customFormat="1" ht="30" customHeight="1" x14ac:dyDescent="0.25">
      <c r="A30" s="8">
        <v>18</v>
      </c>
      <c r="B30" s="7" t="s">
        <v>108</v>
      </c>
      <c r="C30" s="7">
        <v>5002836127</v>
      </c>
      <c r="D30" s="7">
        <v>0</v>
      </c>
      <c r="E30" s="7">
        <v>5002836127</v>
      </c>
      <c r="F30" s="7">
        <v>0</v>
      </c>
      <c r="G30" s="7">
        <v>0</v>
      </c>
      <c r="H30" s="7">
        <v>0</v>
      </c>
      <c r="I30" s="7">
        <v>0</v>
      </c>
      <c r="J30" s="7">
        <v>0</v>
      </c>
      <c r="K30" s="7">
        <v>4712005549</v>
      </c>
      <c r="L30" s="7">
        <v>0</v>
      </c>
      <c r="M30" s="7">
        <v>4712005549</v>
      </c>
      <c r="N30" s="7">
        <v>0</v>
      </c>
      <c r="O30" s="7">
        <v>0</v>
      </c>
      <c r="P30" s="7">
        <v>0</v>
      </c>
      <c r="Q30" s="7">
        <v>0</v>
      </c>
      <c r="R30" s="7">
        <v>0</v>
      </c>
      <c r="S30" s="7">
        <v>0</v>
      </c>
      <c r="T30" s="28">
        <f t="shared" si="1"/>
        <v>94.18668589941602</v>
      </c>
      <c r="U30" s="7">
        <v>0</v>
      </c>
      <c r="V30" s="27">
        <f t="shared" si="2"/>
        <v>94.18668589941602</v>
      </c>
    </row>
    <row r="31" spans="1:22" customFormat="1" ht="33.75" customHeight="1" x14ac:dyDescent="0.25">
      <c r="A31" s="8">
        <v>19</v>
      </c>
      <c r="B31" s="7" t="s">
        <v>109</v>
      </c>
      <c r="C31" s="7">
        <v>6722543116</v>
      </c>
      <c r="D31" s="7">
        <v>0</v>
      </c>
      <c r="E31" s="7">
        <v>6722543116</v>
      </c>
      <c r="F31" s="7">
        <v>0</v>
      </c>
      <c r="G31" s="7">
        <v>0</v>
      </c>
      <c r="H31" s="7">
        <v>0</v>
      </c>
      <c r="I31" s="7">
        <v>0</v>
      </c>
      <c r="J31" s="7">
        <v>0</v>
      </c>
      <c r="K31" s="7">
        <v>6435367304</v>
      </c>
      <c r="L31" s="7">
        <v>0</v>
      </c>
      <c r="M31" s="7">
        <v>6435367304</v>
      </c>
      <c r="N31" s="7">
        <v>0</v>
      </c>
      <c r="O31" s="7">
        <v>0</v>
      </c>
      <c r="P31" s="7">
        <v>0</v>
      </c>
      <c r="Q31" s="7">
        <v>0</v>
      </c>
      <c r="R31" s="7">
        <v>0</v>
      </c>
      <c r="S31" s="7">
        <v>1104614</v>
      </c>
      <c r="T31" s="28">
        <f t="shared" si="1"/>
        <v>95.728167048620236</v>
      </c>
      <c r="U31" s="7">
        <v>0</v>
      </c>
      <c r="V31" s="27">
        <f t="shared" si="2"/>
        <v>95.728167048620236</v>
      </c>
    </row>
    <row r="32" spans="1:22" customFormat="1" ht="21" customHeight="1" x14ac:dyDescent="0.25">
      <c r="A32" s="8">
        <v>20</v>
      </c>
      <c r="B32" s="7" t="s">
        <v>110</v>
      </c>
      <c r="C32" s="7">
        <v>693892004</v>
      </c>
      <c r="D32" s="7">
        <v>0</v>
      </c>
      <c r="E32" s="7">
        <v>693892004</v>
      </c>
      <c r="F32" s="7">
        <v>0</v>
      </c>
      <c r="G32" s="7">
        <v>0</v>
      </c>
      <c r="H32" s="7">
        <v>0</v>
      </c>
      <c r="I32" s="7">
        <v>0</v>
      </c>
      <c r="J32" s="7">
        <v>0</v>
      </c>
      <c r="K32" s="7">
        <v>811218433</v>
      </c>
      <c r="L32" s="7">
        <v>0</v>
      </c>
      <c r="M32" s="7">
        <v>811218433</v>
      </c>
      <c r="N32" s="7">
        <v>0</v>
      </c>
      <c r="O32" s="7">
        <v>0</v>
      </c>
      <c r="P32" s="7">
        <v>0</v>
      </c>
      <c r="Q32" s="7">
        <v>0</v>
      </c>
      <c r="R32" s="7">
        <v>0</v>
      </c>
      <c r="S32" s="7">
        <v>5375971</v>
      </c>
      <c r="T32" s="28">
        <f t="shared" si="1"/>
        <v>116.90845669407656</v>
      </c>
      <c r="U32" s="7">
        <v>0</v>
      </c>
      <c r="V32" s="27">
        <f t="shared" si="2"/>
        <v>116.90845669407656</v>
      </c>
    </row>
    <row r="33" spans="1:22" ht="31.5" x14ac:dyDescent="0.25">
      <c r="A33" s="8">
        <v>21</v>
      </c>
      <c r="B33" s="7" t="s">
        <v>28</v>
      </c>
      <c r="C33" s="7">
        <v>1831055476</v>
      </c>
      <c r="D33" s="7">
        <v>0</v>
      </c>
      <c r="E33" s="7">
        <v>1831055476</v>
      </c>
      <c r="F33" s="7">
        <v>0</v>
      </c>
      <c r="G33" s="7">
        <v>0</v>
      </c>
      <c r="H33" s="7">
        <v>0</v>
      </c>
      <c r="I33" s="7">
        <v>0</v>
      </c>
      <c r="J33" s="7">
        <v>0</v>
      </c>
      <c r="K33" s="7">
        <v>1725611149</v>
      </c>
      <c r="L33" s="7">
        <v>0</v>
      </c>
      <c r="M33" s="7">
        <v>1725611149</v>
      </c>
      <c r="N33" s="7">
        <v>0</v>
      </c>
      <c r="O33" s="7">
        <v>0</v>
      </c>
      <c r="P33" s="7">
        <v>0</v>
      </c>
      <c r="Q33" s="7">
        <v>0</v>
      </c>
      <c r="R33" s="7">
        <v>0</v>
      </c>
      <c r="S33" s="7">
        <v>99374387</v>
      </c>
      <c r="T33" s="28">
        <f t="shared" si="1"/>
        <v>94.241336301271076</v>
      </c>
      <c r="U33" s="7">
        <v>0</v>
      </c>
      <c r="V33" s="27">
        <f t="shared" si="2"/>
        <v>94.241336301271076</v>
      </c>
    </row>
    <row r="34" spans="1:22" ht="31.5" x14ac:dyDescent="0.25">
      <c r="A34" s="8">
        <v>22</v>
      </c>
      <c r="B34" s="7" t="s">
        <v>111</v>
      </c>
      <c r="C34" s="7">
        <v>5399333539</v>
      </c>
      <c r="D34" s="7">
        <v>0</v>
      </c>
      <c r="E34" s="7">
        <v>4942773539</v>
      </c>
      <c r="F34" s="7">
        <v>0</v>
      </c>
      <c r="G34" s="7">
        <v>0</v>
      </c>
      <c r="H34" s="7">
        <v>456560000</v>
      </c>
      <c r="I34" s="7">
        <v>0</v>
      </c>
      <c r="J34" s="7">
        <v>456560000</v>
      </c>
      <c r="K34" s="7">
        <v>1200310307</v>
      </c>
      <c r="L34" s="7">
        <v>0</v>
      </c>
      <c r="M34" s="7">
        <v>1200310307</v>
      </c>
      <c r="N34" s="7">
        <v>0</v>
      </c>
      <c r="O34" s="7">
        <v>0</v>
      </c>
      <c r="P34" s="7">
        <v>223280000</v>
      </c>
      <c r="Q34" s="7">
        <v>0</v>
      </c>
      <c r="R34" s="7">
        <v>223280000</v>
      </c>
      <c r="S34" s="7">
        <v>14351586</v>
      </c>
      <c r="T34" s="28">
        <f t="shared" si="1"/>
        <v>22.2307123338468</v>
      </c>
      <c r="U34" s="7">
        <v>0</v>
      </c>
      <c r="V34" s="27">
        <f t="shared" si="2"/>
        <v>24.284145278540141</v>
      </c>
    </row>
    <row r="35" spans="1:22" ht="15.75" x14ac:dyDescent="0.25">
      <c r="A35" s="8">
        <v>23</v>
      </c>
      <c r="B35" s="7" t="s">
        <v>112</v>
      </c>
      <c r="C35" s="7">
        <v>30228554128</v>
      </c>
      <c r="D35" s="7">
        <v>0</v>
      </c>
      <c r="E35" s="7">
        <v>30228554128</v>
      </c>
      <c r="F35" s="7">
        <v>0</v>
      </c>
      <c r="G35" s="7">
        <v>0</v>
      </c>
      <c r="H35" s="7">
        <v>0</v>
      </c>
      <c r="I35" s="7">
        <v>0</v>
      </c>
      <c r="J35" s="7">
        <v>0</v>
      </c>
      <c r="K35" s="7">
        <v>29947620646</v>
      </c>
      <c r="L35" s="7">
        <v>0</v>
      </c>
      <c r="M35" s="7">
        <v>29947620646</v>
      </c>
      <c r="N35" s="7">
        <v>0</v>
      </c>
      <c r="O35" s="7">
        <v>0</v>
      </c>
      <c r="P35" s="7">
        <v>0</v>
      </c>
      <c r="Q35" s="7">
        <v>0</v>
      </c>
      <c r="R35" s="7">
        <v>0</v>
      </c>
      <c r="S35" s="7">
        <v>25590225</v>
      </c>
      <c r="T35" s="28">
        <f t="shared" si="1"/>
        <v>99.070635397212811</v>
      </c>
      <c r="U35" s="7">
        <v>0</v>
      </c>
      <c r="V35" s="27">
        <f t="shared" si="2"/>
        <v>99.070635397212811</v>
      </c>
    </row>
    <row r="36" spans="1:22" ht="15.75" x14ac:dyDescent="0.25">
      <c r="A36" s="8">
        <v>24</v>
      </c>
      <c r="B36" s="7" t="s">
        <v>29</v>
      </c>
      <c r="C36" s="7">
        <v>904900142</v>
      </c>
      <c r="D36" s="7">
        <v>0</v>
      </c>
      <c r="E36" s="7">
        <v>904900142</v>
      </c>
      <c r="F36" s="7">
        <v>0</v>
      </c>
      <c r="G36" s="7">
        <v>0</v>
      </c>
      <c r="H36" s="7">
        <v>0</v>
      </c>
      <c r="I36" s="7">
        <v>0</v>
      </c>
      <c r="J36" s="7">
        <v>0</v>
      </c>
      <c r="K36" s="7">
        <v>903686171</v>
      </c>
      <c r="L36" s="7">
        <v>0</v>
      </c>
      <c r="M36" s="7">
        <v>903686171</v>
      </c>
      <c r="N36" s="7">
        <v>0</v>
      </c>
      <c r="O36" s="7">
        <v>0</v>
      </c>
      <c r="P36" s="7">
        <v>0</v>
      </c>
      <c r="Q36" s="7">
        <v>0</v>
      </c>
      <c r="R36" s="7">
        <v>0</v>
      </c>
      <c r="S36" s="7">
        <v>913971</v>
      </c>
      <c r="T36" s="28">
        <f t="shared" si="1"/>
        <v>99.865844755276882</v>
      </c>
      <c r="U36" s="7">
        <v>0</v>
      </c>
      <c r="V36" s="27">
        <f t="shared" si="2"/>
        <v>99.865844755276882</v>
      </c>
    </row>
    <row r="37" spans="1:22" ht="15.75" x14ac:dyDescent="0.25">
      <c r="A37" s="8">
        <v>25</v>
      </c>
      <c r="B37" s="7" t="s">
        <v>30</v>
      </c>
      <c r="C37" s="7">
        <v>150147400</v>
      </c>
      <c r="D37" s="7">
        <v>0</v>
      </c>
      <c r="E37" s="7">
        <v>150147400</v>
      </c>
      <c r="F37" s="7">
        <v>0</v>
      </c>
      <c r="G37" s="7">
        <v>0</v>
      </c>
      <c r="H37" s="7">
        <v>0</v>
      </c>
      <c r="I37" s="7">
        <v>0</v>
      </c>
      <c r="J37" s="7">
        <v>0</v>
      </c>
      <c r="K37" s="7">
        <v>150147200</v>
      </c>
      <c r="L37" s="7">
        <v>0</v>
      </c>
      <c r="M37" s="7">
        <v>150147200</v>
      </c>
      <c r="N37" s="7">
        <v>0</v>
      </c>
      <c r="O37" s="7">
        <v>0</v>
      </c>
      <c r="P37" s="7">
        <v>0</v>
      </c>
      <c r="Q37" s="7">
        <v>0</v>
      </c>
      <c r="R37" s="7">
        <v>0</v>
      </c>
      <c r="S37" s="7">
        <v>0</v>
      </c>
      <c r="T37" s="28">
        <f t="shared" si="1"/>
        <v>99.999866797560259</v>
      </c>
      <c r="U37" s="7">
        <v>0</v>
      </c>
      <c r="V37" s="27">
        <f t="shared" si="2"/>
        <v>99.999866797560259</v>
      </c>
    </row>
    <row r="38" spans="1:22" ht="15.75" x14ac:dyDescent="0.25">
      <c r="A38" s="8">
        <v>26</v>
      </c>
      <c r="B38" s="7" t="s">
        <v>31</v>
      </c>
      <c r="C38" s="7">
        <v>302523000</v>
      </c>
      <c r="D38" s="7">
        <v>0</v>
      </c>
      <c r="E38" s="7">
        <v>302523000</v>
      </c>
      <c r="F38" s="7">
        <v>0</v>
      </c>
      <c r="G38" s="7">
        <v>0</v>
      </c>
      <c r="H38" s="7">
        <v>0</v>
      </c>
      <c r="I38" s="7">
        <v>0</v>
      </c>
      <c r="J38" s="7">
        <v>0</v>
      </c>
      <c r="K38" s="7">
        <v>111055868822</v>
      </c>
      <c r="L38" s="7">
        <v>110753345822</v>
      </c>
      <c r="M38" s="7">
        <v>302523000</v>
      </c>
      <c r="N38" s="7">
        <v>0</v>
      </c>
      <c r="O38" s="7">
        <v>0</v>
      </c>
      <c r="P38" s="7">
        <v>96973984500</v>
      </c>
      <c r="Q38" s="7">
        <v>96973984500</v>
      </c>
      <c r="R38" s="7">
        <v>0</v>
      </c>
      <c r="S38" s="7">
        <v>0</v>
      </c>
      <c r="T38" s="28">
        <f t="shared" si="1"/>
        <v>36709.892742700555</v>
      </c>
      <c r="U38" s="7">
        <v>0</v>
      </c>
      <c r="V38" s="27">
        <f t="shared" si="2"/>
        <v>100</v>
      </c>
    </row>
    <row r="39" spans="1:22" ht="15.75" x14ac:dyDescent="0.25">
      <c r="A39" s="8">
        <v>27</v>
      </c>
      <c r="B39" s="7" t="s">
        <v>32</v>
      </c>
      <c r="C39" s="7">
        <f>D39+E39</f>
        <v>8807206720</v>
      </c>
      <c r="D39" s="7">
        <v>0</v>
      </c>
      <c r="E39" s="7">
        <v>8807206720</v>
      </c>
      <c r="F39" s="7">
        <v>0</v>
      </c>
      <c r="G39" s="7">
        <v>0</v>
      </c>
      <c r="H39" s="7">
        <v>0</v>
      </c>
      <c r="I39" s="7">
        <v>0</v>
      </c>
      <c r="J39" s="7">
        <v>0</v>
      </c>
      <c r="K39" s="7">
        <v>9214159099</v>
      </c>
      <c r="L39" s="7">
        <v>0</v>
      </c>
      <c r="M39" s="7">
        <v>9214159099</v>
      </c>
      <c r="N39" s="7">
        <v>0</v>
      </c>
      <c r="O39" s="7">
        <v>0</v>
      </c>
      <c r="P39" s="7">
        <v>0</v>
      </c>
      <c r="Q39" s="7">
        <v>0</v>
      </c>
      <c r="R39" s="7">
        <v>0</v>
      </c>
      <c r="S39" s="7">
        <v>0</v>
      </c>
      <c r="T39" s="28">
        <f t="shared" si="1"/>
        <v>104.62067477167153</v>
      </c>
      <c r="U39" s="7">
        <v>0</v>
      </c>
      <c r="V39" s="27">
        <f t="shared" si="2"/>
        <v>104.62067477167153</v>
      </c>
    </row>
    <row r="40" spans="1:22" ht="15.75" x14ac:dyDescent="0.25">
      <c r="A40" s="8">
        <v>28</v>
      </c>
      <c r="B40" s="7" t="s">
        <v>33</v>
      </c>
      <c r="C40" s="7">
        <v>2438845000</v>
      </c>
      <c r="D40" s="7">
        <v>0</v>
      </c>
      <c r="E40" s="7">
        <v>1338845000</v>
      </c>
      <c r="F40" s="7">
        <v>0</v>
      </c>
      <c r="G40" s="7">
        <v>0</v>
      </c>
      <c r="H40" s="7">
        <v>1100000000</v>
      </c>
      <c r="I40" s="7">
        <v>0</v>
      </c>
      <c r="J40" s="7">
        <v>1100000000</v>
      </c>
      <c r="K40" s="7">
        <v>1791211046</v>
      </c>
      <c r="L40" s="7">
        <v>0</v>
      </c>
      <c r="M40" s="7">
        <v>1791211046</v>
      </c>
      <c r="N40" s="7">
        <v>0</v>
      </c>
      <c r="O40" s="7">
        <v>0</v>
      </c>
      <c r="P40" s="7">
        <v>0</v>
      </c>
      <c r="Q40" s="7">
        <v>0</v>
      </c>
      <c r="R40" s="7">
        <v>0</v>
      </c>
      <c r="S40" s="7">
        <v>0</v>
      </c>
      <c r="T40" s="28">
        <f t="shared" si="1"/>
        <v>73.445054769778324</v>
      </c>
      <c r="U40" s="7">
        <v>0</v>
      </c>
      <c r="V40" s="27">
        <f t="shared" si="2"/>
        <v>133.78778320119207</v>
      </c>
    </row>
    <row r="41" spans="1:22" ht="15.75" x14ac:dyDescent="0.25">
      <c r="A41" s="8">
        <v>29</v>
      </c>
      <c r="B41" s="7" t="s">
        <v>34</v>
      </c>
      <c r="C41" s="7">
        <v>4761800142</v>
      </c>
      <c r="D41" s="7">
        <v>0</v>
      </c>
      <c r="E41" s="7">
        <v>4761800142</v>
      </c>
      <c r="F41" s="7">
        <v>0</v>
      </c>
      <c r="G41" s="7">
        <v>0</v>
      </c>
      <c r="H41" s="7">
        <v>0</v>
      </c>
      <c r="I41" s="7">
        <v>0</v>
      </c>
      <c r="J41" s="7">
        <v>0</v>
      </c>
      <c r="K41" s="7">
        <v>4761800142</v>
      </c>
      <c r="L41" s="7">
        <v>0</v>
      </c>
      <c r="M41" s="7">
        <v>4761800142</v>
      </c>
      <c r="N41" s="7">
        <v>0</v>
      </c>
      <c r="O41" s="7">
        <v>0</v>
      </c>
      <c r="P41" s="7">
        <v>0</v>
      </c>
      <c r="Q41" s="7">
        <v>0</v>
      </c>
      <c r="R41" s="7">
        <v>0</v>
      </c>
      <c r="S41" s="7">
        <v>0</v>
      </c>
      <c r="T41" s="28">
        <f t="shared" si="1"/>
        <v>100</v>
      </c>
      <c r="U41" s="7">
        <v>0</v>
      </c>
      <c r="V41" s="27">
        <f t="shared" si="2"/>
        <v>100</v>
      </c>
    </row>
    <row r="42" spans="1:22" ht="15.75" x14ac:dyDescent="0.25">
      <c r="A42" s="8">
        <v>30</v>
      </c>
      <c r="B42" s="7" t="s">
        <v>113</v>
      </c>
      <c r="C42" s="7">
        <v>0</v>
      </c>
      <c r="D42" s="7">
        <v>0</v>
      </c>
      <c r="E42" s="7">
        <v>0</v>
      </c>
      <c r="F42" s="7">
        <v>0</v>
      </c>
      <c r="G42" s="7">
        <v>0</v>
      </c>
      <c r="H42" s="7">
        <v>0</v>
      </c>
      <c r="I42" s="7">
        <v>0</v>
      </c>
      <c r="J42" s="7">
        <v>0</v>
      </c>
      <c r="K42" s="7">
        <v>0</v>
      </c>
      <c r="L42" s="7">
        <v>0</v>
      </c>
      <c r="M42" s="7">
        <v>0</v>
      </c>
      <c r="N42" s="7">
        <v>0</v>
      </c>
      <c r="O42" s="7">
        <v>0</v>
      </c>
      <c r="P42" s="7">
        <v>0</v>
      </c>
      <c r="Q42" s="7">
        <v>0</v>
      </c>
      <c r="R42" s="7">
        <v>0</v>
      </c>
      <c r="S42" s="7">
        <v>0</v>
      </c>
      <c r="T42" s="28"/>
      <c r="U42" s="7">
        <v>0</v>
      </c>
      <c r="V42" s="27"/>
    </row>
    <row r="43" spans="1:22" ht="31.5" x14ac:dyDescent="0.25">
      <c r="A43" s="8">
        <v>31</v>
      </c>
      <c r="B43" s="7" t="s">
        <v>114</v>
      </c>
      <c r="C43" s="7">
        <v>0</v>
      </c>
      <c r="D43" s="7">
        <v>0</v>
      </c>
      <c r="E43" s="7">
        <v>0</v>
      </c>
      <c r="F43" s="7">
        <v>0</v>
      </c>
      <c r="G43" s="7">
        <v>0</v>
      </c>
      <c r="H43" s="7">
        <v>0</v>
      </c>
      <c r="I43" s="7">
        <v>0</v>
      </c>
      <c r="J43" s="7">
        <v>0</v>
      </c>
      <c r="K43" s="7">
        <v>2500000000</v>
      </c>
      <c r="L43" s="7">
        <v>2500000000</v>
      </c>
      <c r="M43" s="7">
        <v>0</v>
      </c>
      <c r="N43" s="7">
        <v>0</v>
      </c>
      <c r="O43" s="7">
        <v>0</v>
      </c>
      <c r="P43" s="7">
        <v>0</v>
      </c>
      <c r="Q43" s="7">
        <v>0</v>
      </c>
      <c r="R43" s="7">
        <v>0</v>
      </c>
      <c r="S43" s="7">
        <v>0</v>
      </c>
      <c r="T43" s="28"/>
      <c r="U43" s="7">
        <v>0</v>
      </c>
      <c r="V43" s="27"/>
    </row>
    <row r="44" spans="1:22" ht="15.75" x14ac:dyDescent="0.25">
      <c r="A44" s="8">
        <v>32</v>
      </c>
      <c r="B44" s="7" t="s">
        <v>35</v>
      </c>
      <c r="C44" s="7">
        <v>0</v>
      </c>
      <c r="D44" s="7">
        <v>0</v>
      </c>
      <c r="E44" s="7">
        <v>0</v>
      </c>
      <c r="F44" s="7">
        <v>0</v>
      </c>
      <c r="G44" s="7">
        <v>0</v>
      </c>
      <c r="H44" s="7">
        <v>0</v>
      </c>
      <c r="I44" s="7">
        <v>0</v>
      </c>
      <c r="J44" s="7">
        <v>0</v>
      </c>
      <c r="K44" s="7">
        <v>4875706</v>
      </c>
      <c r="L44" s="7">
        <v>0</v>
      </c>
      <c r="M44" s="7">
        <v>4875706</v>
      </c>
      <c r="N44" s="7">
        <v>0</v>
      </c>
      <c r="O44" s="7">
        <v>0</v>
      </c>
      <c r="P44" s="7">
        <v>107583300</v>
      </c>
      <c r="Q44" s="7">
        <v>0</v>
      </c>
      <c r="R44" s="7">
        <v>107583300</v>
      </c>
      <c r="S44" s="7">
        <v>0</v>
      </c>
      <c r="T44" s="28"/>
      <c r="U44" s="7">
        <v>0</v>
      </c>
      <c r="V44" s="27"/>
    </row>
    <row r="45" spans="1:22" ht="15.75" x14ac:dyDescent="0.25">
      <c r="A45" s="8">
        <v>33</v>
      </c>
      <c r="B45" s="7" t="s">
        <v>115</v>
      </c>
      <c r="C45" s="7">
        <v>0</v>
      </c>
      <c r="D45" s="7">
        <v>0</v>
      </c>
      <c r="E45" s="7">
        <v>0</v>
      </c>
      <c r="F45" s="7">
        <v>0</v>
      </c>
      <c r="G45" s="7">
        <v>0</v>
      </c>
      <c r="H45" s="7">
        <v>0</v>
      </c>
      <c r="I45" s="7">
        <v>0</v>
      </c>
      <c r="J45" s="7">
        <v>0</v>
      </c>
      <c r="K45" s="7">
        <v>0</v>
      </c>
      <c r="L45" s="7">
        <v>0</v>
      </c>
      <c r="M45" s="7">
        <v>0</v>
      </c>
      <c r="N45" s="7">
        <v>0</v>
      </c>
      <c r="O45" s="7">
        <v>0</v>
      </c>
      <c r="P45" s="7">
        <v>0</v>
      </c>
      <c r="Q45" s="7">
        <v>0</v>
      </c>
      <c r="R45" s="7">
        <v>0</v>
      </c>
      <c r="S45" s="7">
        <v>0</v>
      </c>
      <c r="T45" s="28"/>
      <c r="U45" s="7">
        <v>0</v>
      </c>
      <c r="V45" s="27"/>
    </row>
    <row r="46" spans="1:22" ht="31.5" x14ac:dyDescent="0.25">
      <c r="A46" s="263">
        <v>34</v>
      </c>
      <c r="B46" s="264" t="s">
        <v>116</v>
      </c>
      <c r="C46" s="264">
        <v>0</v>
      </c>
      <c r="D46" s="264">
        <v>0</v>
      </c>
      <c r="E46" s="264">
        <v>0</v>
      </c>
      <c r="F46" s="264">
        <v>0</v>
      </c>
      <c r="G46" s="264">
        <v>0</v>
      </c>
      <c r="H46" s="264">
        <v>0</v>
      </c>
      <c r="I46" s="264">
        <v>0</v>
      </c>
      <c r="J46" s="264">
        <v>0</v>
      </c>
      <c r="K46" s="264">
        <v>0</v>
      </c>
      <c r="L46" s="264">
        <v>0</v>
      </c>
      <c r="M46" s="264">
        <v>0</v>
      </c>
      <c r="N46" s="264">
        <v>0</v>
      </c>
      <c r="O46" s="264">
        <v>0</v>
      </c>
      <c r="P46" s="264">
        <v>0</v>
      </c>
      <c r="Q46" s="264">
        <v>0</v>
      </c>
      <c r="R46" s="264">
        <v>0</v>
      </c>
      <c r="S46" s="264">
        <v>0</v>
      </c>
      <c r="T46" s="265"/>
      <c r="U46" s="264">
        <v>0</v>
      </c>
      <c r="V46" s="266"/>
    </row>
    <row r="47" spans="1:22" ht="18.75" customHeight="1" x14ac:dyDescent="0.25">
      <c r="A47" s="260" t="s">
        <v>42</v>
      </c>
      <c r="B47" s="261" t="s">
        <v>37</v>
      </c>
      <c r="C47" s="261">
        <v>219045189335</v>
      </c>
      <c r="D47" s="261">
        <v>0</v>
      </c>
      <c r="E47" s="261">
        <v>219045189335</v>
      </c>
      <c r="F47" s="261">
        <v>0</v>
      </c>
      <c r="G47" s="261">
        <v>0</v>
      </c>
      <c r="H47" s="261">
        <v>0</v>
      </c>
      <c r="I47" s="261">
        <v>0</v>
      </c>
      <c r="J47" s="261">
        <v>0</v>
      </c>
      <c r="K47" s="261">
        <v>213135040275</v>
      </c>
      <c r="L47" s="261">
        <v>0</v>
      </c>
      <c r="M47" s="261">
        <v>213135040275</v>
      </c>
      <c r="N47" s="261">
        <v>0</v>
      </c>
      <c r="O47" s="261">
        <v>0</v>
      </c>
      <c r="P47" s="261">
        <v>0</v>
      </c>
      <c r="Q47" s="261">
        <v>0</v>
      </c>
      <c r="R47" s="261">
        <v>0</v>
      </c>
      <c r="S47" s="261">
        <v>4533103222</v>
      </c>
      <c r="T47" s="262">
        <f t="shared" si="1"/>
        <v>97.301858544374966</v>
      </c>
      <c r="U47" s="261">
        <v>0</v>
      </c>
      <c r="V47" s="262">
        <f t="shared" si="2"/>
        <v>97.301858544374966</v>
      </c>
    </row>
    <row r="48" spans="1:22" ht="18.75" customHeight="1" x14ac:dyDescent="0.25">
      <c r="A48" s="4" t="s">
        <v>16</v>
      </c>
      <c r="B48" s="10" t="s">
        <v>38</v>
      </c>
      <c r="C48" s="10">
        <v>219045189335</v>
      </c>
      <c r="D48" s="10">
        <v>0</v>
      </c>
      <c r="E48" s="10">
        <v>219045189335</v>
      </c>
      <c r="F48" s="10">
        <v>0</v>
      </c>
      <c r="G48" s="10">
        <v>0</v>
      </c>
      <c r="H48" s="10">
        <v>0</v>
      </c>
      <c r="I48" s="10">
        <v>0</v>
      </c>
      <c r="J48" s="10">
        <v>0</v>
      </c>
      <c r="K48" s="10">
        <v>213135040275</v>
      </c>
      <c r="L48" s="10">
        <v>0</v>
      </c>
      <c r="M48" s="10">
        <v>213135040275</v>
      </c>
      <c r="N48" s="10">
        <v>0</v>
      </c>
      <c r="O48" s="10">
        <v>0</v>
      </c>
      <c r="P48" s="10">
        <v>0</v>
      </c>
      <c r="Q48" s="10">
        <v>0</v>
      </c>
      <c r="R48" s="10">
        <v>0</v>
      </c>
      <c r="S48" s="10">
        <v>4533103222</v>
      </c>
      <c r="T48" s="24">
        <f t="shared" si="1"/>
        <v>97.301858544374966</v>
      </c>
      <c r="U48" s="10">
        <v>0</v>
      </c>
      <c r="V48" s="24">
        <f t="shared" si="2"/>
        <v>97.301858544374966</v>
      </c>
    </row>
    <row r="49" spans="1:22" ht="15.75" hidden="1" x14ac:dyDescent="0.25">
      <c r="A49" s="8">
        <v>1</v>
      </c>
      <c r="B49" s="7" t="s">
        <v>117</v>
      </c>
      <c r="C49" s="7">
        <v>0</v>
      </c>
      <c r="D49" s="7">
        <v>0</v>
      </c>
      <c r="E49" s="7">
        <v>0</v>
      </c>
      <c r="F49" s="7">
        <v>0</v>
      </c>
      <c r="G49" s="7">
        <v>0</v>
      </c>
      <c r="H49" s="7">
        <v>0</v>
      </c>
      <c r="I49" s="7">
        <v>0</v>
      </c>
      <c r="J49" s="7">
        <v>0</v>
      </c>
      <c r="K49" s="7">
        <v>0</v>
      </c>
      <c r="L49" s="7">
        <v>0</v>
      </c>
      <c r="M49" s="7">
        <v>0</v>
      </c>
      <c r="N49" s="7">
        <v>0</v>
      </c>
      <c r="O49" s="7">
        <v>0</v>
      </c>
      <c r="P49" s="7">
        <v>0</v>
      </c>
      <c r="Q49" s="7">
        <v>0</v>
      </c>
      <c r="R49" s="7">
        <v>0</v>
      </c>
      <c r="S49" s="29">
        <v>0</v>
      </c>
      <c r="T49" s="30" t="e">
        <f t="shared" si="1"/>
        <v>#DIV/0!</v>
      </c>
      <c r="U49" s="29">
        <v>0</v>
      </c>
      <c r="V49" s="31" t="e">
        <f t="shared" si="2"/>
        <v>#DIV/0!</v>
      </c>
    </row>
    <row r="50" spans="1:22" ht="15.75" hidden="1" x14ac:dyDescent="0.25">
      <c r="A50" s="8">
        <v>2</v>
      </c>
      <c r="B50" s="7" t="s">
        <v>118</v>
      </c>
      <c r="C50" s="7">
        <v>0</v>
      </c>
      <c r="D50" s="7">
        <v>0</v>
      </c>
      <c r="E50" s="7">
        <v>0</v>
      </c>
      <c r="F50" s="7">
        <v>0</v>
      </c>
      <c r="G50" s="7">
        <v>0</v>
      </c>
      <c r="H50" s="7">
        <v>0</v>
      </c>
      <c r="I50" s="7">
        <v>0</v>
      </c>
      <c r="J50" s="7">
        <v>0</v>
      </c>
      <c r="K50" s="7">
        <v>0</v>
      </c>
      <c r="L50" s="7">
        <v>0</v>
      </c>
      <c r="M50" s="7">
        <v>0</v>
      </c>
      <c r="N50" s="7">
        <v>0</v>
      </c>
      <c r="O50" s="7">
        <v>0</v>
      </c>
      <c r="P50" s="7">
        <v>0</v>
      </c>
      <c r="Q50" s="7">
        <v>0</v>
      </c>
      <c r="R50" s="7">
        <v>0</v>
      </c>
      <c r="S50" s="7">
        <v>0</v>
      </c>
      <c r="T50" s="28" t="e">
        <f t="shared" si="1"/>
        <v>#DIV/0!</v>
      </c>
      <c r="U50" s="7">
        <v>0</v>
      </c>
      <c r="V50" s="27" t="e">
        <f t="shared" si="2"/>
        <v>#DIV/0!</v>
      </c>
    </row>
    <row r="51" spans="1:22" ht="15.75" hidden="1" x14ac:dyDescent="0.25">
      <c r="A51" s="8">
        <v>3</v>
      </c>
      <c r="B51" s="7" t="s">
        <v>119</v>
      </c>
      <c r="C51" s="7">
        <v>0</v>
      </c>
      <c r="D51" s="7">
        <v>0</v>
      </c>
      <c r="E51" s="7">
        <v>0</v>
      </c>
      <c r="F51" s="7">
        <v>0</v>
      </c>
      <c r="G51" s="7">
        <v>0</v>
      </c>
      <c r="H51" s="7">
        <v>0</v>
      </c>
      <c r="I51" s="7">
        <v>0</v>
      </c>
      <c r="J51" s="7">
        <v>0</v>
      </c>
      <c r="K51" s="7">
        <v>0</v>
      </c>
      <c r="L51" s="7">
        <v>0</v>
      </c>
      <c r="M51" s="7">
        <v>0</v>
      </c>
      <c r="N51" s="7">
        <v>0</v>
      </c>
      <c r="O51" s="7">
        <v>0</v>
      </c>
      <c r="P51" s="7">
        <v>0</v>
      </c>
      <c r="Q51" s="7">
        <v>0</v>
      </c>
      <c r="R51" s="7">
        <v>0</v>
      </c>
      <c r="S51" s="7">
        <v>0</v>
      </c>
      <c r="T51" s="28" t="e">
        <f t="shared" si="1"/>
        <v>#DIV/0!</v>
      </c>
      <c r="U51" s="7">
        <v>0</v>
      </c>
      <c r="V51" s="27" t="e">
        <f t="shared" si="2"/>
        <v>#DIV/0!</v>
      </c>
    </row>
    <row r="52" spans="1:22" ht="15.75" hidden="1" x14ac:dyDescent="0.25">
      <c r="A52" s="8">
        <v>4</v>
      </c>
      <c r="B52" s="7" t="s">
        <v>120</v>
      </c>
      <c r="C52" s="7">
        <v>0</v>
      </c>
      <c r="D52" s="7">
        <v>0</v>
      </c>
      <c r="E52" s="7">
        <v>0</v>
      </c>
      <c r="F52" s="7">
        <v>0</v>
      </c>
      <c r="G52" s="7">
        <v>0</v>
      </c>
      <c r="H52" s="7">
        <v>0</v>
      </c>
      <c r="I52" s="7">
        <v>0</v>
      </c>
      <c r="J52" s="7">
        <v>0</v>
      </c>
      <c r="K52" s="7">
        <v>0</v>
      </c>
      <c r="L52" s="7">
        <v>0</v>
      </c>
      <c r="M52" s="7">
        <v>0</v>
      </c>
      <c r="N52" s="7">
        <v>0</v>
      </c>
      <c r="O52" s="7">
        <v>0</v>
      </c>
      <c r="P52" s="7">
        <v>0</v>
      </c>
      <c r="Q52" s="7">
        <v>0</v>
      </c>
      <c r="R52" s="7">
        <v>0</v>
      </c>
      <c r="S52" s="7">
        <v>0</v>
      </c>
      <c r="T52" s="28" t="e">
        <f t="shared" si="1"/>
        <v>#DIV/0!</v>
      </c>
      <c r="U52" s="7">
        <v>0</v>
      </c>
      <c r="V52" s="27" t="e">
        <f t="shared" si="2"/>
        <v>#DIV/0!</v>
      </c>
    </row>
    <row r="53" spans="1:22" ht="15.75" x14ac:dyDescent="0.25">
      <c r="A53" s="8">
        <v>1</v>
      </c>
      <c r="B53" s="7" t="s">
        <v>121</v>
      </c>
      <c r="C53" s="7">
        <v>2510899725</v>
      </c>
      <c r="D53" s="7">
        <v>0</v>
      </c>
      <c r="E53" s="7">
        <v>2510899725</v>
      </c>
      <c r="F53" s="7">
        <v>0</v>
      </c>
      <c r="G53" s="7">
        <v>0</v>
      </c>
      <c r="H53" s="7">
        <v>0</v>
      </c>
      <c r="I53" s="7">
        <v>0</v>
      </c>
      <c r="J53" s="7">
        <v>0</v>
      </c>
      <c r="K53" s="7">
        <v>2489515957</v>
      </c>
      <c r="L53" s="7">
        <v>0</v>
      </c>
      <c r="M53" s="7">
        <v>2489515957</v>
      </c>
      <c r="N53" s="7">
        <v>0</v>
      </c>
      <c r="O53" s="7">
        <v>0</v>
      </c>
      <c r="P53" s="7">
        <v>0</v>
      </c>
      <c r="Q53" s="7">
        <v>0</v>
      </c>
      <c r="R53" s="7">
        <v>0</v>
      </c>
      <c r="S53" s="7">
        <v>183768</v>
      </c>
      <c r="T53" s="28">
        <f t="shared" si="1"/>
        <v>99.148362326575992</v>
      </c>
      <c r="U53" s="7">
        <v>0</v>
      </c>
      <c r="V53" s="27">
        <f t="shared" si="2"/>
        <v>99.148362326575992</v>
      </c>
    </row>
    <row r="54" spans="1:22" ht="15.75" x14ac:dyDescent="0.25">
      <c r="A54" s="8">
        <v>2</v>
      </c>
      <c r="B54" s="7" t="s">
        <v>122</v>
      </c>
      <c r="C54" s="7">
        <v>2796459846</v>
      </c>
      <c r="D54" s="7">
        <v>0</v>
      </c>
      <c r="E54" s="7">
        <v>2796459846</v>
      </c>
      <c r="F54" s="7">
        <v>0</v>
      </c>
      <c r="G54" s="7">
        <v>0</v>
      </c>
      <c r="H54" s="7">
        <v>0</v>
      </c>
      <c r="I54" s="7">
        <v>0</v>
      </c>
      <c r="J54" s="7">
        <v>0</v>
      </c>
      <c r="K54" s="7">
        <v>2766489218</v>
      </c>
      <c r="L54" s="7">
        <v>0</v>
      </c>
      <c r="M54" s="7">
        <v>2766489218</v>
      </c>
      <c r="N54" s="7">
        <v>0</v>
      </c>
      <c r="O54" s="7">
        <v>0</v>
      </c>
      <c r="P54" s="7">
        <v>0</v>
      </c>
      <c r="Q54" s="7">
        <v>0</v>
      </c>
      <c r="R54" s="7">
        <v>0</v>
      </c>
      <c r="S54" s="7">
        <v>8024628</v>
      </c>
      <c r="T54" s="28">
        <f t="shared" si="1"/>
        <v>98.928265390870195</v>
      </c>
      <c r="U54" s="7">
        <v>0</v>
      </c>
      <c r="V54" s="27">
        <f t="shared" si="2"/>
        <v>98.928265390870195</v>
      </c>
    </row>
    <row r="55" spans="1:22" ht="15.75" x14ac:dyDescent="0.25">
      <c r="A55" s="8">
        <v>3</v>
      </c>
      <c r="B55" s="7" t="s">
        <v>123</v>
      </c>
      <c r="C55" s="7">
        <v>5913755473</v>
      </c>
      <c r="D55" s="7">
        <v>0</v>
      </c>
      <c r="E55" s="7">
        <v>5913755473</v>
      </c>
      <c r="F55" s="7">
        <v>0</v>
      </c>
      <c r="G55" s="7">
        <v>0</v>
      </c>
      <c r="H55" s="7">
        <v>0</v>
      </c>
      <c r="I55" s="7">
        <v>0</v>
      </c>
      <c r="J55" s="7">
        <v>0</v>
      </c>
      <c r="K55" s="7">
        <v>5707988732</v>
      </c>
      <c r="L55" s="7">
        <v>0</v>
      </c>
      <c r="M55" s="7">
        <v>5707988732</v>
      </c>
      <c r="N55" s="7">
        <v>0</v>
      </c>
      <c r="O55" s="7">
        <v>0</v>
      </c>
      <c r="P55" s="7">
        <v>0</v>
      </c>
      <c r="Q55" s="7">
        <v>0</v>
      </c>
      <c r="R55" s="7">
        <v>0</v>
      </c>
      <c r="S55" s="7">
        <v>170772841</v>
      </c>
      <c r="T55" s="28">
        <f t="shared" si="1"/>
        <v>96.520540256703981</v>
      </c>
      <c r="U55" s="7">
        <v>0</v>
      </c>
      <c r="V55" s="27">
        <f t="shared" si="2"/>
        <v>96.520540256703981</v>
      </c>
    </row>
    <row r="56" spans="1:22" ht="15.75" x14ac:dyDescent="0.25">
      <c r="A56" s="8">
        <v>4</v>
      </c>
      <c r="B56" s="7" t="s">
        <v>124</v>
      </c>
      <c r="C56" s="7">
        <v>4151138358</v>
      </c>
      <c r="D56" s="7">
        <v>0</v>
      </c>
      <c r="E56" s="7">
        <v>4151138358</v>
      </c>
      <c r="F56" s="7">
        <v>0</v>
      </c>
      <c r="G56" s="7">
        <v>0</v>
      </c>
      <c r="H56" s="7">
        <v>0</v>
      </c>
      <c r="I56" s="7">
        <v>0</v>
      </c>
      <c r="J56" s="7">
        <v>0</v>
      </c>
      <c r="K56" s="7">
        <v>4028637997</v>
      </c>
      <c r="L56" s="7">
        <v>0</v>
      </c>
      <c r="M56" s="7">
        <v>4028637997</v>
      </c>
      <c r="N56" s="7">
        <v>0</v>
      </c>
      <c r="O56" s="7">
        <v>0</v>
      </c>
      <c r="P56" s="7">
        <v>0</v>
      </c>
      <c r="Q56" s="7">
        <v>0</v>
      </c>
      <c r="R56" s="7">
        <v>0</v>
      </c>
      <c r="S56" s="7">
        <v>6610638</v>
      </c>
      <c r="T56" s="28">
        <f t="shared" si="1"/>
        <v>97.048993542604535</v>
      </c>
      <c r="U56" s="7">
        <v>0</v>
      </c>
      <c r="V56" s="27">
        <f t="shared" si="2"/>
        <v>97.048993542604535</v>
      </c>
    </row>
    <row r="57" spans="1:22" ht="15.75" x14ac:dyDescent="0.25">
      <c r="A57" s="8">
        <v>5</v>
      </c>
      <c r="B57" s="7" t="s">
        <v>125</v>
      </c>
      <c r="C57" s="7">
        <v>4518613716</v>
      </c>
      <c r="D57" s="7">
        <v>0</v>
      </c>
      <c r="E57" s="7">
        <v>4518613716</v>
      </c>
      <c r="F57" s="7">
        <v>0</v>
      </c>
      <c r="G57" s="7">
        <v>0</v>
      </c>
      <c r="H57" s="7">
        <v>0</v>
      </c>
      <c r="I57" s="7">
        <v>0</v>
      </c>
      <c r="J57" s="7">
        <v>0</v>
      </c>
      <c r="K57" s="7">
        <v>4481448383</v>
      </c>
      <c r="L57" s="7">
        <v>0</v>
      </c>
      <c r="M57" s="7">
        <v>4481448383</v>
      </c>
      <c r="N57" s="7">
        <v>0</v>
      </c>
      <c r="O57" s="7">
        <v>0</v>
      </c>
      <c r="P57" s="7">
        <v>0</v>
      </c>
      <c r="Q57" s="7">
        <v>0</v>
      </c>
      <c r="R57" s="7">
        <v>0</v>
      </c>
      <c r="S57" s="7">
        <v>15777582</v>
      </c>
      <c r="T57" s="28">
        <f t="shared" si="1"/>
        <v>99.177505860516462</v>
      </c>
      <c r="U57" s="7">
        <v>0</v>
      </c>
      <c r="V57" s="27">
        <f t="shared" si="2"/>
        <v>99.177505860516462</v>
      </c>
    </row>
    <row r="58" spans="1:22" ht="15.75" x14ac:dyDescent="0.25">
      <c r="A58" s="8">
        <v>6</v>
      </c>
      <c r="B58" s="7" t="s">
        <v>126</v>
      </c>
      <c r="C58" s="7">
        <v>7529419760</v>
      </c>
      <c r="D58" s="7">
        <v>0</v>
      </c>
      <c r="E58" s="7">
        <v>7529419760</v>
      </c>
      <c r="F58" s="7">
        <v>0</v>
      </c>
      <c r="G58" s="7">
        <v>0</v>
      </c>
      <c r="H58" s="7">
        <v>0</v>
      </c>
      <c r="I58" s="7">
        <v>0</v>
      </c>
      <c r="J58" s="7">
        <v>0</v>
      </c>
      <c r="K58" s="7">
        <v>7484085178</v>
      </c>
      <c r="L58" s="7">
        <v>0</v>
      </c>
      <c r="M58" s="7">
        <v>7484085178</v>
      </c>
      <c r="N58" s="7">
        <v>0</v>
      </c>
      <c r="O58" s="7">
        <v>0</v>
      </c>
      <c r="P58" s="7">
        <v>0</v>
      </c>
      <c r="Q58" s="7">
        <v>0</v>
      </c>
      <c r="R58" s="7">
        <v>0</v>
      </c>
      <c r="S58" s="7">
        <v>3677743</v>
      </c>
      <c r="T58" s="28">
        <f t="shared" si="1"/>
        <v>99.397900722166682</v>
      </c>
      <c r="U58" s="7">
        <v>0</v>
      </c>
      <c r="V58" s="27">
        <f t="shared" si="2"/>
        <v>99.397900722166682</v>
      </c>
    </row>
    <row r="59" spans="1:22" ht="15.75" x14ac:dyDescent="0.25">
      <c r="A59" s="8">
        <v>7</v>
      </c>
      <c r="B59" s="7" t="s">
        <v>127</v>
      </c>
      <c r="C59" s="7">
        <v>6612426350</v>
      </c>
      <c r="D59" s="7">
        <v>0</v>
      </c>
      <c r="E59" s="7">
        <v>6612426350</v>
      </c>
      <c r="F59" s="7">
        <v>0</v>
      </c>
      <c r="G59" s="7">
        <v>0</v>
      </c>
      <c r="H59" s="7">
        <v>0</v>
      </c>
      <c r="I59" s="7">
        <v>0</v>
      </c>
      <c r="J59" s="7">
        <v>0</v>
      </c>
      <c r="K59" s="7">
        <v>6574972120</v>
      </c>
      <c r="L59" s="7">
        <v>0</v>
      </c>
      <c r="M59" s="7">
        <v>6574972120</v>
      </c>
      <c r="N59" s="7">
        <v>0</v>
      </c>
      <c r="O59" s="7">
        <v>0</v>
      </c>
      <c r="P59" s="7">
        <v>0</v>
      </c>
      <c r="Q59" s="7">
        <v>0</v>
      </c>
      <c r="R59" s="7">
        <v>0</v>
      </c>
      <c r="S59" s="7">
        <v>972230</v>
      </c>
      <c r="T59" s="28">
        <f t="shared" si="1"/>
        <v>99.433578114635637</v>
      </c>
      <c r="U59" s="7">
        <v>0</v>
      </c>
      <c r="V59" s="27">
        <f t="shared" si="2"/>
        <v>99.433578114635637</v>
      </c>
    </row>
    <row r="60" spans="1:22" ht="15.75" x14ac:dyDescent="0.25">
      <c r="A60" s="8">
        <v>8</v>
      </c>
      <c r="B60" s="7" t="s">
        <v>128</v>
      </c>
      <c r="C60" s="7">
        <v>3584626897</v>
      </c>
      <c r="D60" s="7">
        <v>0</v>
      </c>
      <c r="E60" s="7">
        <v>3584626897</v>
      </c>
      <c r="F60" s="7">
        <v>0</v>
      </c>
      <c r="G60" s="7">
        <v>0</v>
      </c>
      <c r="H60" s="7">
        <v>0</v>
      </c>
      <c r="I60" s="7">
        <v>0</v>
      </c>
      <c r="J60" s="7">
        <v>0</v>
      </c>
      <c r="K60" s="7">
        <v>3563808008</v>
      </c>
      <c r="L60" s="7">
        <v>0</v>
      </c>
      <c r="M60" s="7">
        <v>3563808008</v>
      </c>
      <c r="N60" s="7">
        <v>0</v>
      </c>
      <c r="O60" s="7">
        <v>0</v>
      </c>
      <c r="P60" s="7">
        <v>0</v>
      </c>
      <c r="Q60" s="7">
        <v>0</v>
      </c>
      <c r="R60" s="7">
        <v>0</v>
      </c>
      <c r="S60" s="7">
        <v>0</v>
      </c>
      <c r="T60" s="28">
        <f t="shared" si="1"/>
        <v>99.419217408165309</v>
      </c>
      <c r="U60" s="7">
        <v>0</v>
      </c>
      <c r="V60" s="27">
        <f t="shared" si="2"/>
        <v>99.419217408165309</v>
      </c>
    </row>
    <row r="61" spans="1:22" ht="15.75" x14ac:dyDescent="0.25">
      <c r="A61" s="8">
        <v>9</v>
      </c>
      <c r="B61" s="7" t="s">
        <v>129</v>
      </c>
      <c r="C61" s="7">
        <v>9436844947</v>
      </c>
      <c r="D61" s="7">
        <v>0</v>
      </c>
      <c r="E61" s="7">
        <v>9436844947</v>
      </c>
      <c r="F61" s="7">
        <v>0</v>
      </c>
      <c r="G61" s="7">
        <v>0</v>
      </c>
      <c r="H61" s="7">
        <v>0</v>
      </c>
      <c r="I61" s="7">
        <v>0</v>
      </c>
      <c r="J61" s="7">
        <v>0</v>
      </c>
      <c r="K61" s="7">
        <v>9278640567</v>
      </c>
      <c r="L61" s="7">
        <v>0</v>
      </c>
      <c r="M61" s="7">
        <v>9278640567</v>
      </c>
      <c r="N61" s="7">
        <v>0</v>
      </c>
      <c r="O61" s="7">
        <v>0</v>
      </c>
      <c r="P61" s="7">
        <v>0</v>
      </c>
      <c r="Q61" s="7">
        <v>0</v>
      </c>
      <c r="R61" s="7">
        <v>0</v>
      </c>
      <c r="S61" s="7">
        <v>101413777</v>
      </c>
      <c r="T61" s="28">
        <f t="shared" si="1"/>
        <v>98.323545836680367</v>
      </c>
      <c r="U61" s="7">
        <v>0</v>
      </c>
      <c r="V61" s="27">
        <f t="shared" si="2"/>
        <v>98.323545836680367</v>
      </c>
    </row>
    <row r="62" spans="1:22" ht="15.75" x14ac:dyDescent="0.25">
      <c r="A62" s="8">
        <v>10</v>
      </c>
      <c r="B62" s="7" t="s">
        <v>130</v>
      </c>
      <c r="C62" s="7">
        <v>4343411547</v>
      </c>
      <c r="D62" s="7">
        <v>0</v>
      </c>
      <c r="E62" s="7">
        <v>4343411547</v>
      </c>
      <c r="F62" s="7">
        <v>0</v>
      </c>
      <c r="G62" s="7">
        <v>0</v>
      </c>
      <c r="H62" s="7">
        <v>0</v>
      </c>
      <c r="I62" s="7">
        <v>0</v>
      </c>
      <c r="J62" s="7">
        <v>0</v>
      </c>
      <c r="K62" s="7">
        <v>4311146298</v>
      </c>
      <c r="L62" s="7">
        <v>0</v>
      </c>
      <c r="M62" s="7">
        <v>4311146298</v>
      </c>
      <c r="N62" s="7">
        <v>0</v>
      </c>
      <c r="O62" s="7">
        <v>0</v>
      </c>
      <c r="P62" s="7">
        <v>0</v>
      </c>
      <c r="Q62" s="7">
        <v>0</v>
      </c>
      <c r="R62" s="7">
        <v>0</v>
      </c>
      <c r="S62" s="7">
        <v>1874553</v>
      </c>
      <c r="T62" s="28">
        <f t="shared" si="1"/>
        <v>99.257145019511555</v>
      </c>
      <c r="U62" s="7">
        <v>0</v>
      </c>
      <c r="V62" s="27">
        <f t="shared" si="2"/>
        <v>99.257145019511555</v>
      </c>
    </row>
    <row r="63" spans="1:22" ht="15.75" x14ac:dyDescent="0.25">
      <c r="A63" s="8">
        <v>11</v>
      </c>
      <c r="B63" s="7" t="s">
        <v>131</v>
      </c>
      <c r="C63" s="7">
        <v>4527557546</v>
      </c>
      <c r="D63" s="7">
        <v>0</v>
      </c>
      <c r="E63" s="7">
        <v>4527557546</v>
      </c>
      <c r="F63" s="7">
        <v>0</v>
      </c>
      <c r="G63" s="7">
        <v>0</v>
      </c>
      <c r="H63" s="7">
        <v>0</v>
      </c>
      <c r="I63" s="7">
        <v>0</v>
      </c>
      <c r="J63" s="7">
        <v>0</v>
      </c>
      <c r="K63" s="7">
        <v>3803738739</v>
      </c>
      <c r="L63" s="7">
        <v>0</v>
      </c>
      <c r="M63" s="7">
        <v>3803738739</v>
      </c>
      <c r="N63" s="7">
        <v>0</v>
      </c>
      <c r="O63" s="7">
        <v>0</v>
      </c>
      <c r="P63" s="7">
        <v>0</v>
      </c>
      <c r="Q63" s="7">
        <v>0</v>
      </c>
      <c r="R63" s="7">
        <v>0</v>
      </c>
      <c r="S63" s="7">
        <v>681987807</v>
      </c>
      <c r="T63" s="28">
        <f t="shared" si="1"/>
        <v>84.013040151428257</v>
      </c>
      <c r="U63" s="7">
        <v>0</v>
      </c>
      <c r="V63" s="27">
        <f t="shared" si="2"/>
        <v>84.013040151428257</v>
      </c>
    </row>
    <row r="64" spans="1:22" ht="15.75" x14ac:dyDescent="0.25">
      <c r="A64" s="8">
        <v>12</v>
      </c>
      <c r="B64" s="7" t="s">
        <v>132</v>
      </c>
      <c r="C64" s="7">
        <v>3324762552</v>
      </c>
      <c r="D64" s="7">
        <v>0</v>
      </c>
      <c r="E64" s="7">
        <v>3324762552</v>
      </c>
      <c r="F64" s="7">
        <v>0</v>
      </c>
      <c r="G64" s="7">
        <v>0</v>
      </c>
      <c r="H64" s="7">
        <v>0</v>
      </c>
      <c r="I64" s="7">
        <v>0</v>
      </c>
      <c r="J64" s="7">
        <v>0</v>
      </c>
      <c r="K64" s="7">
        <v>3303324640</v>
      </c>
      <c r="L64" s="7">
        <v>0</v>
      </c>
      <c r="M64" s="7">
        <v>3303324640</v>
      </c>
      <c r="N64" s="7">
        <v>0</v>
      </c>
      <c r="O64" s="7">
        <v>0</v>
      </c>
      <c r="P64" s="7">
        <v>0</v>
      </c>
      <c r="Q64" s="7">
        <v>0</v>
      </c>
      <c r="R64" s="7">
        <v>0</v>
      </c>
      <c r="S64" s="7">
        <v>187912</v>
      </c>
      <c r="T64" s="28">
        <f t="shared" si="1"/>
        <v>99.355204720195616</v>
      </c>
      <c r="U64" s="7">
        <v>0</v>
      </c>
      <c r="V64" s="27">
        <f t="shared" si="2"/>
        <v>99.355204720195616</v>
      </c>
    </row>
    <row r="65" spans="1:22" ht="15.75" x14ac:dyDescent="0.25">
      <c r="A65" s="8">
        <v>13</v>
      </c>
      <c r="B65" s="7" t="s">
        <v>133</v>
      </c>
      <c r="C65" s="7">
        <v>2565274885</v>
      </c>
      <c r="D65" s="7">
        <v>0</v>
      </c>
      <c r="E65" s="7">
        <v>2565274885</v>
      </c>
      <c r="F65" s="7">
        <v>0</v>
      </c>
      <c r="G65" s="7">
        <v>0</v>
      </c>
      <c r="H65" s="7">
        <v>0</v>
      </c>
      <c r="I65" s="7">
        <v>0</v>
      </c>
      <c r="J65" s="7">
        <v>0</v>
      </c>
      <c r="K65" s="7">
        <v>2521385493</v>
      </c>
      <c r="L65" s="7">
        <v>0</v>
      </c>
      <c r="M65" s="7">
        <v>2521385493</v>
      </c>
      <c r="N65" s="7">
        <v>0</v>
      </c>
      <c r="O65" s="7">
        <v>0</v>
      </c>
      <c r="P65" s="7">
        <v>0</v>
      </c>
      <c r="Q65" s="7">
        <v>0</v>
      </c>
      <c r="R65" s="7">
        <v>0</v>
      </c>
      <c r="S65" s="7">
        <v>22389392</v>
      </c>
      <c r="T65" s="28">
        <f t="shared" si="1"/>
        <v>98.28909594614457</v>
      </c>
      <c r="U65" s="7">
        <v>0</v>
      </c>
      <c r="V65" s="27">
        <f t="shared" si="2"/>
        <v>98.28909594614457</v>
      </c>
    </row>
    <row r="66" spans="1:22" ht="15.75" x14ac:dyDescent="0.25">
      <c r="A66" s="8">
        <v>14</v>
      </c>
      <c r="B66" s="7" t="s">
        <v>134</v>
      </c>
      <c r="C66" s="7">
        <v>3581534789</v>
      </c>
      <c r="D66" s="7">
        <v>0</v>
      </c>
      <c r="E66" s="7">
        <v>3581534789</v>
      </c>
      <c r="F66" s="7">
        <v>0</v>
      </c>
      <c r="G66" s="7">
        <v>0</v>
      </c>
      <c r="H66" s="7">
        <v>0</v>
      </c>
      <c r="I66" s="7">
        <v>0</v>
      </c>
      <c r="J66" s="7">
        <v>0</v>
      </c>
      <c r="K66" s="7">
        <v>3510366336</v>
      </c>
      <c r="L66" s="7">
        <v>0</v>
      </c>
      <c r="M66" s="7">
        <v>3510366336</v>
      </c>
      <c r="N66" s="7">
        <v>0</v>
      </c>
      <c r="O66" s="7">
        <v>0</v>
      </c>
      <c r="P66" s="7">
        <v>0</v>
      </c>
      <c r="Q66" s="7">
        <v>0</v>
      </c>
      <c r="R66" s="7">
        <v>0</v>
      </c>
      <c r="S66" s="7">
        <v>53568453</v>
      </c>
      <c r="T66" s="28">
        <f t="shared" si="1"/>
        <v>98.012906276421489</v>
      </c>
      <c r="U66" s="7">
        <v>0</v>
      </c>
      <c r="V66" s="27">
        <f t="shared" si="2"/>
        <v>98.012906276421489</v>
      </c>
    </row>
    <row r="67" spans="1:22" ht="15.75" x14ac:dyDescent="0.25">
      <c r="A67" s="8">
        <v>15</v>
      </c>
      <c r="B67" s="7" t="s">
        <v>135</v>
      </c>
      <c r="C67" s="7">
        <v>6445330747</v>
      </c>
      <c r="D67" s="7">
        <v>0</v>
      </c>
      <c r="E67" s="7">
        <v>6445330747</v>
      </c>
      <c r="F67" s="7">
        <v>0</v>
      </c>
      <c r="G67" s="7">
        <v>0</v>
      </c>
      <c r="H67" s="7">
        <v>0</v>
      </c>
      <c r="I67" s="7">
        <v>0</v>
      </c>
      <c r="J67" s="7">
        <v>0</v>
      </c>
      <c r="K67" s="7">
        <v>6413116786</v>
      </c>
      <c r="L67" s="7">
        <v>0</v>
      </c>
      <c r="M67" s="7">
        <v>6413116786</v>
      </c>
      <c r="N67" s="7">
        <v>0</v>
      </c>
      <c r="O67" s="7">
        <v>0</v>
      </c>
      <c r="P67" s="7">
        <v>0</v>
      </c>
      <c r="Q67" s="7">
        <v>0</v>
      </c>
      <c r="R67" s="7">
        <v>0</v>
      </c>
      <c r="S67" s="7">
        <v>140716</v>
      </c>
      <c r="T67" s="28">
        <f t="shared" si="1"/>
        <v>99.500196929149155</v>
      </c>
      <c r="U67" s="7">
        <v>0</v>
      </c>
      <c r="V67" s="27">
        <f t="shared" si="2"/>
        <v>99.500196929149155</v>
      </c>
    </row>
    <row r="68" spans="1:22" ht="15.75" hidden="1" x14ac:dyDescent="0.25">
      <c r="A68" s="8">
        <v>20</v>
      </c>
      <c r="B68" s="7" t="s">
        <v>136</v>
      </c>
      <c r="C68" s="7">
        <v>0</v>
      </c>
      <c r="D68" s="7">
        <v>0</v>
      </c>
      <c r="E68" s="7">
        <v>0</v>
      </c>
      <c r="F68" s="7">
        <v>0</v>
      </c>
      <c r="G68" s="7">
        <v>0</v>
      </c>
      <c r="H68" s="7">
        <v>0</v>
      </c>
      <c r="I68" s="7">
        <v>0</v>
      </c>
      <c r="J68" s="7">
        <v>0</v>
      </c>
      <c r="K68" s="7">
        <v>0</v>
      </c>
      <c r="L68" s="7">
        <v>0</v>
      </c>
      <c r="M68" s="7">
        <v>0</v>
      </c>
      <c r="N68" s="7">
        <v>0</v>
      </c>
      <c r="O68" s="7">
        <v>0</v>
      </c>
      <c r="P68" s="7">
        <v>0</v>
      </c>
      <c r="Q68" s="7">
        <v>0</v>
      </c>
      <c r="R68" s="7">
        <v>0</v>
      </c>
      <c r="S68" s="7">
        <v>0</v>
      </c>
      <c r="T68" s="28" t="e">
        <f t="shared" si="1"/>
        <v>#DIV/0!</v>
      </c>
      <c r="U68" s="7">
        <v>0</v>
      </c>
      <c r="V68" s="27" t="e">
        <f t="shared" si="2"/>
        <v>#DIV/0!</v>
      </c>
    </row>
    <row r="69" spans="1:22" ht="15.75" x14ac:dyDescent="0.25">
      <c r="A69" s="8">
        <v>16</v>
      </c>
      <c r="B69" s="7" t="s">
        <v>137</v>
      </c>
      <c r="C69" s="7">
        <v>4498093207</v>
      </c>
      <c r="D69" s="7">
        <v>0</v>
      </c>
      <c r="E69" s="7">
        <v>4498093207</v>
      </c>
      <c r="F69" s="7">
        <v>0</v>
      </c>
      <c r="G69" s="7">
        <v>0</v>
      </c>
      <c r="H69" s="7">
        <v>0</v>
      </c>
      <c r="I69" s="7">
        <v>0</v>
      </c>
      <c r="J69" s="7">
        <v>0</v>
      </c>
      <c r="K69" s="7">
        <v>4396894305</v>
      </c>
      <c r="L69" s="7">
        <v>0</v>
      </c>
      <c r="M69" s="7">
        <v>4396894305</v>
      </c>
      <c r="N69" s="7">
        <v>0</v>
      </c>
      <c r="O69" s="7">
        <v>0</v>
      </c>
      <c r="P69" s="7">
        <v>0</v>
      </c>
      <c r="Q69" s="7">
        <v>0</v>
      </c>
      <c r="R69" s="7">
        <v>0</v>
      </c>
      <c r="S69" s="7">
        <v>76898902</v>
      </c>
      <c r="T69" s="28">
        <f t="shared" si="1"/>
        <v>97.750182191811575</v>
      </c>
      <c r="U69" s="7">
        <v>0</v>
      </c>
      <c r="V69" s="27">
        <f t="shared" si="2"/>
        <v>97.750182191811575</v>
      </c>
    </row>
    <row r="70" spans="1:22" ht="15.75" x14ac:dyDescent="0.25">
      <c r="A70" s="8">
        <v>17</v>
      </c>
      <c r="B70" s="7" t="s">
        <v>138</v>
      </c>
      <c r="C70" s="7">
        <v>5085815271</v>
      </c>
      <c r="D70" s="7">
        <v>0</v>
      </c>
      <c r="E70" s="7">
        <v>5085815271</v>
      </c>
      <c r="F70" s="7">
        <v>0</v>
      </c>
      <c r="G70" s="7">
        <v>0</v>
      </c>
      <c r="H70" s="7">
        <v>0</v>
      </c>
      <c r="I70" s="7">
        <v>0</v>
      </c>
      <c r="J70" s="7">
        <v>0</v>
      </c>
      <c r="K70" s="7">
        <v>5032677124</v>
      </c>
      <c r="L70" s="7">
        <v>0</v>
      </c>
      <c r="M70" s="7">
        <v>5032677124</v>
      </c>
      <c r="N70" s="7">
        <v>0</v>
      </c>
      <c r="O70" s="7">
        <v>0</v>
      </c>
      <c r="P70" s="7">
        <v>0</v>
      </c>
      <c r="Q70" s="7">
        <v>0</v>
      </c>
      <c r="R70" s="7">
        <v>0</v>
      </c>
      <c r="S70" s="7">
        <v>26405423</v>
      </c>
      <c r="T70" s="28">
        <f t="shared" si="1"/>
        <v>98.955169541784173</v>
      </c>
      <c r="U70" s="7">
        <v>0</v>
      </c>
      <c r="V70" s="27">
        <f t="shared" si="2"/>
        <v>98.955169541784173</v>
      </c>
    </row>
    <row r="71" spans="1:22" ht="15.75" x14ac:dyDescent="0.25">
      <c r="A71" s="8">
        <v>18</v>
      </c>
      <c r="B71" s="7" t="s">
        <v>139</v>
      </c>
      <c r="C71" s="7">
        <v>5366361561</v>
      </c>
      <c r="D71" s="7">
        <v>0</v>
      </c>
      <c r="E71" s="7">
        <v>5366361561</v>
      </c>
      <c r="F71" s="7">
        <v>0</v>
      </c>
      <c r="G71" s="7">
        <v>0</v>
      </c>
      <c r="H71" s="7">
        <v>0</v>
      </c>
      <c r="I71" s="7">
        <v>0</v>
      </c>
      <c r="J71" s="7">
        <v>0</v>
      </c>
      <c r="K71" s="7">
        <v>5332094564</v>
      </c>
      <c r="L71" s="7">
        <v>0</v>
      </c>
      <c r="M71" s="7">
        <v>5332094564</v>
      </c>
      <c r="N71" s="7">
        <v>0</v>
      </c>
      <c r="O71" s="7">
        <v>0</v>
      </c>
      <c r="P71" s="7">
        <v>0</v>
      </c>
      <c r="Q71" s="7">
        <v>0</v>
      </c>
      <c r="R71" s="7">
        <v>0</v>
      </c>
      <c r="S71" s="7">
        <v>2816997</v>
      </c>
      <c r="T71" s="28">
        <f t="shared" si="1"/>
        <v>99.361448225012737</v>
      </c>
      <c r="U71" s="7">
        <v>0</v>
      </c>
      <c r="V71" s="27">
        <f t="shared" si="2"/>
        <v>99.361448225012737</v>
      </c>
    </row>
    <row r="72" spans="1:22" ht="15.75" x14ac:dyDescent="0.25">
      <c r="A72" s="8">
        <v>19</v>
      </c>
      <c r="B72" s="7" t="s">
        <v>140</v>
      </c>
      <c r="C72" s="7">
        <v>7073240840</v>
      </c>
      <c r="D72" s="7">
        <v>0</v>
      </c>
      <c r="E72" s="7">
        <v>7073240840</v>
      </c>
      <c r="F72" s="7">
        <v>0</v>
      </c>
      <c r="G72" s="7">
        <v>0</v>
      </c>
      <c r="H72" s="7">
        <v>0</v>
      </c>
      <c r="I72" s="7">
        <v>0</v>
      </c>
      <c r="J72" s="7">
        <v>0</v>
      </c>
      <c r="K72" s="7">
        <v>6999672533</v>
      </c>
      <c r="L72" s="7">
        <v>0</v>
      </c>
      <c r="M72" s="7">
        <v>6999672533</v>
      </c>
      <c r="N72" s="7">
        <v>0</v>
      </c>
      <c r="O72" s="7">
        <v>0</v>
      </c>
      <c r="P72" s="7">
        <v>0</v>
      </c>
      <c r="Q72" s="7">
        <v>0</v>
      </c>
      <c r="R72" s="7">
        <v>0</v>
      </c>
      <c r="S72" s="7">
        <v>26770133</v>
      </c>
      <c r="T72" s="28">
        <f t="shared" si="1"/>
        <v>98.959906658572081</v>
      </c>
      <c r="U72" s="7">
        <v>0</v>
      </c>
      <c r="V72" s="27">
        <f t="shared" si="2"/>
        <v>98.959906658572081</v>
      </c>
    </row>
    <row r="73" spans="1:22" ht="15.75" hidden="1" x14ac:dyDescent="0.25">
      <c r="A73" s="8">
        <v>25</v>
      </c>
      <c r="B73" s="7" t="s">
        <v>141</v>
      </c>
      <c r="C73" s="7">
        <v>0</v>
      </c>
      <c r="D73" s="7">
        <v>0</v>
      </c>
      <c r="E73" s="7">
        <v>0</v>
      </c>
      <c r="F73" s="7">
        <v>0</v>
      </c>
      <c r="G73" s="7">
        <v>0</v>
      </c>
      <c r="H73" s="7">
        <v>0</v>
      </c>
      <c r="I73" s="7">
        <v>0</v>
      </c>
      <c r="J73" s="7">
        <v>0</v>
      </c>
      <c r="K73" s="7">
        <v>0</v>
      </c>
      <c r="L73" s="7">
        <v>0</v>
      </c>
      <c r="M73" s="7">
        <v>0</v>
      </c>
      <c r="N73" s="7">
        <v>0</v>
      </c>
      <c r="O73" s="7">
        <v>0</v>
      </c>
      <c r="P73" s="7">
        <v>0</v>
      </c>
      <c r="Q73" s="7">
        <v>0</v>
      </c>
      <c r="R73" s="7">
        <v>0</v>
      </c>
      <c r="S73" s="7">
        <v>0</v>
      </c>
      <c r="T73" s="28" t="e">
        <f t="shared" si="1"/>
        <v>#DIV/0!</v>
      </c>
      <c r="U73" s="7">
        <v>0</v>
      </c>
      <c r="V73" s="27" t="e">
        <f t="shared" si="2"/>
        <v>#DIV/0!</v>
      </c>
    </row>
    <row r="74" spans="1:22" ht="15.75" x14ac:dyDescent="0.25">
      <c r="A74" s="8">
        <v>20</v>
      </c>
      <c r="B74" s="7" t="s">
        <v>142</v>
      </c>
      <c r="C74" s="7">
        <v>9203284653</v>
      </c>
      <c r="D74" s="7">
        <v>0</v>
      </c>
      <c r="E74" s="7">
        <v>9203284653</v>
      </c>
      <c r="F74" s="7">
        <v>0</v>
      </c>
      <c r="G74" s="7">
        <v>0</v>
      </c>
      <c r="H74" s="7">
        <v>0</v>
      </c>
      <c r="I74" s="7">
        <v>0</v>
      </c>
      <c r="J74" s="7">
        <v>0</v>
      </c>
      <c r="K74" s="7">
        <v>8949695403</v>
      </c>
      <c r="L74" s="7">
        <v>0</v>
      </c>
      <c r="M74" s="7">
        <v>8949695403</v>
      </c>
      <c r="N74" s="7">
        <v>0</v>
      </c>
      <c r="O74" s="7">
        <v>0</v>
      </c>
      <c r="P74" s="7">
        <v>0</v>
      </c>
      <c r="Q74" s="7">
        <v>0</v>
      </c>
      <c r="R74" s="7">
        <v>0</v>
      </c>
      <c r="S74" s="7">
        <v>192189250</v>
      </c>
      <c r="T74" s="28">
        <f t="shared" si="1"/>
        <v>97.244578869813211</v>
      </c>
      <c r="U74" s="7">
        <v>0</v>
      </c>
      <c r="V74" s="27">
        <f t="shared" si="2"/>
        <v>97.244578869813211</v>
      </c>
    </row>
    <row r="75" spans="1:22" ht="15.75" x14ac:dyDescent="0.25">
      <c r="A75" s="8">
        <v>21</v>
      </c>
      <c r="B75" s="7" t="s">
        <v>143</v>
      </c>
      <c r="C75" s="7">
        <v>2656910827</v>
      </c>
      <c r="D75" s="7">
        <v>0</v>
      </c>
      <c r="E75" s="7">
        <v>2656910827</v>
      </c>
      <c r="F75" s="7">
        <v>0</v>
      </c>
      <c r="G75" s="7">
        <v>0</v>
      </c>
      <c r="H75" s="7">
        <v>0</v>
      </c>
      <c r="I75" s="7">
        <v>0</v>
      </c>
      <c r="J75" s="7">
        <v>0</v>
      </c>
      <c r="K75" s="7">
        <v>2642710827</v>
      </c>
      <c r="L75" s="7">
        <v>0</v>
      </c>
      <c r="M75" s="7">
        <v>2642710827</v>
      </c>
      <c r="N75" s="7">
        <v>0</v>
      </c>
      <c r="O75" s="7">
        <v>0</v>
      </c>
      <c r="P75" s="7">
        <v>0</v>
      </c>
      <c r="Q75" s="7">
        <v>0</v>
      </c>
      <c r="R75" s="7">
        <v>0</v>
      </c>
      <c r="S75" s="7">
        <v>0</v>
      </c>
      <c r="T75" s="28">
        <f t="shared" ref="T75:T105" si="3">K75/C75%</f>
        <v>99.465544727519756</v>
      </c>
      <c r="U75" s="7">
        <v>0</v>
      </c>
      <c r="V75" s="27">
        <f t="shared" si="2"/>
        <v>99.465544727519756</v>
      </c>
    </row>
    <row r="76" spans="1:22" ht="15.75" x14ac:dyDescent="0.25">
      <c r="A76" s="8">
        <v>22</v>
      </c>
      <c r="B76" s="7" t="s">
        <v>144</v>
      </c>
      <c r="C76" s="7">
        <v>4500712873</v>
      </c>
      <c r="D76" s="7">
        <v>0</v>
      </c>
      <c r="E76" s="7">
        <v>4500712873</v>
      </c>
      <c r="F76" s="7">
        <v>0</v>
      </c>
      <c r="G76" s="7">
        <v>0</v>
      </c>
      <c r="H76" s="7">
        <v>0</v>
      </c>
      <c r="I76" s="7">
        <v>0</v>
      </c>
      <c r="J76" s="7">
        <v>0</v>
      </c>
      <c r="K76" s="7">
        <v>4467372577</v>
      </c>
      <c r="L76" s="7">
        <v>0</v>
      </c>
      <c r="M76" s="7">
        <v>4467372577</v>
      </c>
      <c r="N76" s="7">
        <v>0</v>
      </c>
      <c r="O76" s="7">
        <v>0</v>
      </c>
      <c r="P76" s="7">
        <v>0</v>
      </c>
      <c r="Q76" s="7">
        <v>0</v>
      </c>
      <c r="R76" s="7">
        <v>0</v>
      </c>
      <c r="S76" s="7">
        <v>11140296</v>
      </c>
      <c r="T76" s="28">
        <f t="shared" si="3"/>
        <v>99.259221884603889</v>
      </c>
      <c r="U76" s="7">
        <v>0</v>
      </c>
      <c r="V76" s="27">
        <f t="shared" si="2"/>
        <v>99.259221884603889</v>
      </c>
    </row>
    <row r="77" spans="1:22" ht="15.75" x14ac:dyDescent="0.25">
      <c r="A77" s="8">
        <v>23</v>
      </c>
      <c r="B77" s="7" t="s">
        <v>145</v>
      </c>
      <c r="C77" s="7">
        <v>6857997230</v>
      </c>
      <c r="D77" s="7">
        <v>0</v>
      </c>
      <c r="E77" s="7">
        <v>6857997230</v>
      </c>
      <c r="F77" s="7">
        <v>0</v>
      </c>
      <c r="G77" s="7">
        <v>0</v>
      </c>
      <c r="H77" s="7">
        <v>0</v>
      </c>
      <c r="I77" s="7">
        <v>0</v>
      </c>
      <c r="J77" s="7">
        <v>0</v>
      </c>
      <c r="K77" s="7">
        <v>6826197230</v>
      </c>
      <c r="L77" s="7">
        <v>0</v>
      </c>
      <c r="M77" s="7">
        <v>6826197230</v>
      </c>
      <c r="N77" s="7">
        <v>0</v>
      </c>
      <c r="O77" s="7">
        <v>0</v>
      </c>
      <c r="P77" s="7">
        <v>0</v>
      </c>
      <c r="Q77" s="7">
        <v>0</v>
      </c>
      <c r="R77" s="7">
        <v>0</v>
      </c>
      <c r="S77" s="7">
        <v>0</v>
      </c>
      <c r="T77" s="28">
        <f t="shared" si="3"/>
        <v>99.536307774215885</v>
      </c>
      <c r="U77" s="7">
        <v>0</v>
      </c>
      <c r="V77" s="27">
        <f t="shared" si="2"/>
        <v>99.536307774215885</v>
      </c>
    </row>
    <row r="78" spans="1:22" ht="15.75" x14ac:dyDescent="0.25">
      <c r="A78" s="8">
        <v>24</v>
      </c>
      <c r="B78" s="7" t="s">
        <v>146</v>
      </c>
      <c r="C78" s="7">
        <v>10116082222</v>
      </c>
      <c r="D78" s="7">
        <v>0</v>
      </c>
      <c r="E78" s="7">
        <v>10116082222</v>
      </c>
      <c r="F78" s="7">
        <v>0</v>
      </c>
      <c r="G78" s="7">
        <v>0</v>
      </c>
      <c r="H78" s="7">
        <v>0</v>
      </c>
      <c r="I78" s="7">
        <v>0</v>
      </c>
      <c r="J78" s="7">
        <v>0</v>
      </c>
      <c r="K78" s="7">
        <v>9635755914</v>
      </c>
      <c r="L78" s="7">
        <v>0</v>
      </c>
      <c r="M78" s="7">
        <v>9635755914</v>
      </c>
      <c r="N78" s="7">
        <v>0</v>
      </c>
      <c r="O78" s="7">
        <v>0</v>
      </c>
      <c r="P78" s="7">
        <v>0</v>
      </c>
      <c r="Q78" s="7">
        <v>0</v>
      </c>
      <c r="R78" s="7">
        <v>0</v>
      </c>
      <c r="S78" s="7">
        <v>431813935</v>
      </c>
      <c r="T78" s="28">
        <f t="shared" si="3"/>
        <v>95.251854448598607</v>
      </c>
      <c r="U78" s="7">
        <v>0</v>
      </c>
      <c r="V78" s="27">
        <f t="shared" ref="V78:V105" si="4">M78/E78%</f>
        <v>95.251854448598607</v>
      </c>
    </row>
    <row r="79" spans="1:22" ht="15.75" x14ac:dyDescent="0.25">
      <c r="A79" s="8">
        <v>25</v>
      </c>
      <c r="B79" s="7" t="s">
        <v>147</v>
      </c>
      <c r="C79" s="7">
        <v>5815311891</v>
      </c>
      <c r="D79" s="7">
        <v>0</v>
      </c>
      <c r="E79" s="7">
        <v>5815311891</v>
      </c>
      <c r="F79" s="7">
        <v>0</v>
      </c>
      <c r="G79" s="7">
        <v>0</v>
      </c>
      <c r="H79" s="7">
        <v>0</v>
      </c>
      <c r="I79" s="7">
        <v>0</v>
      </c>
      <c r="J79" s="7">
        <v>0</v>
      </c>
      <c r="K79" s="7">
        <v>5733734852</v>
      </c>
      <c r="L79" s="7">
        <v>0</v>
      </c>
      <c r="M79" s="7">
        <v>5733734852</v>
      </c>
      <c r="N79" s="7">
        <v>0</v>
      </c>
      <c r="O79" s="7">
        <v>0</v>
      </c>
      <c r="P79" s="7">
        <v>0</v>
      </c>
      <c r="Q79" s="7">
        <v>0</v>
      </c>
      <c r="R79" s="7">
        <v>0</v>
      </c>
      <c r="S79" s="7">
        <v>53377039</v>
      </c>
      <c r="T79" s="28">
        <f t="shared" si="3"/>
        <v>98.597202686131908</v>
      </c>
      <c r="U79" s="7">
        <v>0</v>
      </c>
      <c r="V79" s="27">
        <f t="shared" si="4"/>
        <v>98.597202686131908</v>
      </c>
    </row>
    <row r="80" spans="1:22" ht="15.75" x14ac:dyDescent="0.25">
      <c r="A80" s="8">
        <v>26</v>
      </c>
      <c r="B80" s="7" t="s">
        <v>148</v>
      </c>
      <c r="C80" s="7">
        <v>3501074323</v>
      </c>
      <c r="D80" s="7">
        <v>0</v>
      </c>
      <c r="E80" s="7">
        <v>3501074323</v>
      </c>
      <c r="F80" s="7">
        <v>0</v>
      </c>
      <c r="G80" s="7">
        <v>0</v>
      </c>
      <c r="H80" s="7">
        <v>0</v>
      </c>
      <c r="I80" s="7">
        <v>0</v>
      </c>
      <c r="J80" s="7">
        <v>0</v>
      </c>
      <c r="K80" s="7">
        <v>3442736045</v>
      </c>
      <c r="L80" s="7">
        <v>0</v>
      </c>
      <c r="M80" s="7">
        <v>3442736045</v>
      </c>
      <c r="N80" s="7">
        <v>0</v>
      </c>
      <c r="O80" s="7">
        <v>0</v>
      </c>
      <c r="P80" s="7">
        <v>0</v>
      </c>
      <c r="Q80" s="7">
        <v>0</v>
      </c>
      <c r="R80" s="7">
        <v>0</v>
      </c>
      <c r="S80" s="7">
        <v>35538278</v>
      </c>
      <c r="T80" s="28">
        <f t="shared" si="3"/>
        <v>98.333703525893426</v>
      </c>
      <c r="U80" s="7">
        <v>0</v>
      </c>
      <c r="V80" s="27">
        <f t="shared" si="4"/>
        <v>98.333703525893426</v>
      </c>
    </row>
    <row r="81" spans="1:22" ht="15.75" x14ac:dyDescent="0.25">
      <c r="A81" s="8">
        <v>27</v>
      </c>
      <c r="B81" s="7" t="s">
        <v>149</v>
      </c>
      <c r="C81" s="7">
        <v>2822380274</v>
      </c>
      <c r="D81" s="7">
        <v>0</v>
      </c>
      <c r="E81" s="7">
        <v>2822380274</v>
      </c>
      <c r="F81" s="7">
        <v>0</v>
      </c>
      <c r="G81" s="7">
        <v>0</v>
      </c>
      <c r="H81" s="7">
        <v>0</v>
      </c>
      <c r="I81" s="7">
        <v>0</v>
      </c>
      <c r="J81" s="7">
        <v>0</v>
      </c>
      <c r="K81" s="7">
        <v>2692197037</v>
      </c>
      <c r="L81" s="7">
        <v>0</v>
      </c>
      <c r="M81" s="7">
        <v>2692197037</v>
      </c>
      <c r="N81" s="7">
        <v>0</v>
      </c>
      <c r="O81" s="7">
        <v>0</v>
      </c>
      <c r="P81" s="7">
        <v>0</v>
      </c>
      <c r="Q81" s="7">
        <v>0</v>
      </c>
      <c r="R81" s="7">
        <v>0</v>
      </c>
      <c r="S81" s="7">
        <v>112821237</v>
      </c>
      <c r="T81" s="28">
        <f t="shared" si="3"/>
        <v>95.387466451659307</v>
      </c>
      <c r="U81" s="7">
        <v>0</v>
      </c>
      <c r="V81" s="27">
        <f t="shared" si="4"/>
        <v>95.387466451659307</v>
      </c>
    </row>
    <row r="82" spans="1:22" ht="15.75" x14ac:dyDescent="0.25">
      <c r="A82" s="8">
        <v>28</v>
      </c>
      <c r="B82" s="7" t="s">
        <v>150</v>
      </c>
      <c r="C82" s="7">
        <v>3967646449</v>
      </c>
      <c r="D82" s="7">
        <v>0</v>
      </c>
      <c r="E82" s="7">
        <v>3967646449</v>
      </c>
      <c r="F82" s="7">
        <v>0</v>
      </c>
      <c r="G82" s="7">
        <v>0</v>
      </c>
      <c r="H82" s="7">
        <v>0</v>
      </c>
      <c r="I82" s="7">
        <v>0</v>
      </c>
      <c r="J82" s="7">
        <v>0</v>
      </c>
      <c r="K82" s="7">
        <v>3907662515</v>
      </c>
      <c r="L82" s="7">
        <v>0</v>
      </c>
      <c r="M82" s="7">
        <v>3907662515</v>
      </c>
      <c r="N82" s="7">
        <v>0</v>
      </c>
      <c r="O82" s="7">
        <v>0</v>
      </c>
      <c r="P82" s="7">
        <v>0</v>
      </c>
      <c r="Q82" s="7">
        <v>0</v>
      </c>
      <c r="R82" s="7">
        <v>0</v>
      </c>
      <c r="S82" s="7">
        <v>43183934</v>
      </c>
      <c r="T82" s="28">
        <f t="shared" si="3"/>
        <v>98.488173410331996</v>
      </c>
      <c r="U82" s="7">
        <v>0</v>
      </c>
      <c r="V82" s="27">
        <f t="shared" si="4"/>
        <v>98.488173410331996</v>
      </c>
    </row>
    <row r="83" spans="1:22" ht="15.75" x14ac:dyDescent="0.25">
      <c r="A83" s="8">
        <v>29</v>
      </c>
      <c r="B83" s="7" t="s">
        <v>151</v>
      </c>
      <c r="C83" s="7">
        <v>2534531654</v>
      </c>
      <c r="D83" s="7">
        <v>0</v>
      </c>
      <c r="E83" s="7">
        <v>2534531654</v>
      </c>
      <c r="F83" s="7">
        <v>0</v>
      </c>
      <c r="G83" s="7">
        <v>0</v>
      </c>
      <c r="H83" s="7">
        <v>0</v>
      </c>
      <c r="I83" s="7">
        <v>0</v>
      </c>
      <c r="J83" s="7">
        <v>0</v>
      </c>
      <c r="K83" s="7">
        <v>2519218086</v>
      </c>
      <c r="L83" s="7">
        <v>0</v>
      </c>
      <c r="M83" s="7">
        <v>2519218086</v>
      </c>
      <c r="N83" s="7">
        <v>0</v>
      </c>
      <c r="O83" s="7">
        <v>0</v>
      </c>
      <c r="P83" s="7">
        <v>0</v>
      </c>
      <c r="Q83" s="7">
        <v>0</v>
      </c>
      <c r="R83" s="7">
        <v>0</v>
      </c>
      <c r="S83" s="7">
        <v>313568</v>
      </c>
      <c r="T83" s="28">
        <f t="shared" si="3"/>
        <v>99.395802850762109</v>
      </c>
      <c r="U83" s="7">
        <v>0</v>
      </c>
      <c r="V83" s="27">
        <f t="shared" si="4"/>
        <v>99.395802850762109</v>
      </c>
    </row>
    <row r="84" spans="1:22" ht="15.75" x14ac:dyDescent="0.25">
      <c r="A84" s="8">
        <v>30</v>
      </c>
      <c r="B84" s="7" t="s">
        <v>152</v>
      </c>
      <c r="C84" s="7">
        <v>5876910795</v>
      </c>
      <c r="D84" s="7">
        <v>0</v>
      </c>
      <c r="E84" s="7">
        <v>5876910795</v>
      </c>
      <c r="F84" s="7">
        <v>0</v>
      </c>
      <c r="G84" s="7">
        <v>0</v>
      </c>
      <c r="H84" s="7">
        <v>0</v>
      </c>
      <c r="I84" s="7">
        <v>0</v>
      </c>
      <c r="J84" s="7">
        <v>0</v>
      </c>
      <c r="K84" s="7">
        <v>5802573330</v>
      </c>
      <c r="L84" s="7">
        <v>0</v>
      </c>
      <c r="M84" s="7">
        <v>5802573330</v>
      </c>
      <c r="N84" s="7">
        <v>0</v>
      </c>
      <c r="O84" s="7">
        <v>0</v>
      </c>
      <c r="P84" s="7">
        <v>0</v>
      </c>
      <c r="Q84" s="7">
        <v>0</v>
      </c>
      <c r="R84" s="7">
        <v>0</v>
      </c>
      <c r="S84" s="7">
        <v>17137985</v>
      </c>
      <c r="T84" s="28">
        <f t="shared" si="3"/>
        <v>98.735092847363859</v>
      </c>
      <c r="U84" s="7">
        <v>0</v>
      </c>
      <c r="V84" s="27">
        <f t="shared" si="4"/>
        <v>98.735092847363859</v>
      </c>
    </row>
    <row r="85" spans="1:22" ht="15.75" x14ac:dyDescent="0.25">
      <c r="A85" s="8">
        <v>31</v>
      </c>
      <c r="B85" s="7" t="s">
        <v>153</v>
      </c>
      <c r="C85" s="7">
        <v>3521845196</v>
      </c>
      <c r="D85" s="7">
        <v>0</v>
      </c>
      <c r="E85" s="7">
        <v>3521845196</v>
      </c>
      <c r="F85" s="7">
        <v>0</v>
      </c>
      <c r="G85" s="7">
        <v>0</v>
      </c>
      <c r="H85" s="7">
        <v>0</v>
      </c>
      <c r="I85" s="7">
        <v>0</v>
      </c>
      <c r="J85" s="7">
        <v>0</v>
      </c>
      <c r="K85" s="7">
        <v>3521845196</v>
      </c>
      <c r="L85" s="7">
        <v>0</v>
      </c>
      <c r="M85" s="7">
        <v>3521845196</v>
      </c>
      <c r="N85" s="7">
        <v>0</v>
      </c>
      <c r="O85" s="7">
        <v>0</v>
      </c>
      <c r="P85" s="7">
        <v>0</v>
      </c>
      <c r="Q85" s="7">
        <v>0</v>
      </c>
      <c r="R85" s="7">
        <v>0</v>
      </c>
      <c r="S85" s="7">
        <v>0</v>
      </c>
      <c r="T85" s="28">
        <f t="shared" si="3"/>
        <v>100</v>
      </c>
      <c r="U85" s="7">
        <v>0</v>
      </c>
      <c r="V85" s="27">
        <f t="shared" si="4"/>
        <v>100</v>
      </c>
    </row>
    <row r="86" spans="1:22" ht="15.75" x14ac:dyDescent="0.25">
      <c r="A86" s="8">
        <v>32</v>
      </c>
      <c r="B86" s="7" t="s">
        <v>154</v>
      </c>
      <c r="C86" s="7">
        <v>9102609930</v>
      </c>
      <c r="D86" s="7">
        <v>0</v>
      </c>
      <c r="E86" s="7">
        <v>9102609930</v>
      </c>
      <c r="F86" s="7">
        <v>0</v>
      </c>
      <c r="G86" s="7">
        <v>0</v>
      </c>
      <c r="H86" s="7">
        <v>0</v>
      </c>
      <c r="I86" s="7">
        <v>0</v>
      </c>
      <c r="J86" s="7">
        <v>0</v>
      </c>
      <c r="K86" s="7">
        <v>8921951773</v>
      </c>
      <c r="L86" s="7">
        <v>0</v>
      </c>
      <c r="M86" s="7">
        <v>8921951773</v>
      </c>
      <c r="N86" s="7">
        <v>0</v>
      </c>
      <c r="O86" s="7">
        <v>0</v>
      </c>
      <c r="P86" s="7">
        <v>0</v>
      </c>
      <c r="Q86" s="7">
        <v>0</v>
      </c>
      <c r="R86" s="7">
        <v>0</v>
      </c>
      <c r="S86" s="7">
        <v>122425155</v>
      </c>
      <c r="T86" s="28">
        <f t="shared" si="3"/>
        <v>98.015314746108217</v>
      </c>
      <c r="U86" s="7">
        <v>0</v>
      </c>
      <c r="V86" s="27">
        <f t="shared" si="4"/>
        <v>98.015314746108217</v>
      </c>
    </row>
    <row r="87" spans="1:22" ht="15.75" hidden="1" x14ac:dyDescent="0.25">
      <c r="A87" s="8">
        <v>39</v>
      </c>
      <c r="B87" s="7" t="s">
        <v>155</v>
      </c>
      <c r="C87" s="7">
        <v>0</v>
      </c>
      <c r="D87" s="7">
        <v>0</v>
      </c>
      <c r="E87" s="7">
        <v>0</v>
      </c>
      <c r="F87" s="7">
        <v>0</v>
      </c>
      <c r="G87" s="7">
        <v>0</v>
      </c>
      <c r="H87" s="7">
        <v>0</v>
      </c>
      <c r="I87" s="7">
        <v>0</v>
      </c>
      <c r="J87" s="7">
        <v>0</v>
      </c>
      <c r="K87" s="7">
        <v>0</v>
      </c>
      <c r="L87" s="7">
        <v>0</v>
      </c>
      <c r="M87" s="7">
        <v>0</v>
      </c>
      <c r="N87" s="7">
        <v>0</v>
      </c>
      <c r="O87" s="7">
        <v>0</v>
      </c>
      <c r="P87" s="7">
        <v>0</v>
      </c>
      <c r="Q87" s="7">
        <v>0</v>
      </c>
      <c r="R87" s="7">
        <v>0</v>
      </c>
      <c r="S87" s="7">
        <v>0</v>
      </c>
      <c r="T87" s="28" t="e">
        <f t="shared" si="3"/>
        <v>#DIV/0!</v>
      </c>
      <c r="U87" s="7">
        <v>0</v>
      </c>
      <c r="V87" s="27" t="e">
        <f t="shared" si="4"/>
        <v>#DIV/0!</v>
      </c>
    </row>
    <row r="88" spans="1:22" ht="15.75" x14ac:dyDescent="0.25">
      <c r="A88" s="8">
        <v>33</v>
      </c>
      <c r="B88" s="7" t="s">
        <v>156</v>
      </c>
      <c r="C88" s="7">
        <v>3763621943</v>
      </c>
      <c r="D88" s="7">
        <v>0</v>
      </c>
      <c r="E88" s="7">
        <v>3763621943</v>
      </c>
      <c r="F88" s="7">
        <v>0</v>
      </c>
      <c r="G88" s="7">
        <v>0</v>
      </c>
      <c r="H88" s="7">
        <v>0</v>
      </c>
      <c r="I88" s="7">
        <v>0</v>
      </c>
      <c r="J88" s="7">
        <v>0</v>
      </c>
      <c r="K88" s="7">
        <v>3574910762</v>
      </c>
      <c r="L88" s="7">
        <v>0</v>
      </c>
      <c r="M88" s="7">
        <v>3574910762</v>
      </c>
      <c r="N88" s="7">
        <v>0</v>
      </c>
      <c r="O88" s="7">
        <v>0</v>
      </c>
      <c r="P88" s="7">
        <v>0</v>
      </c>
      <c r="Q88" s="7">
        <v>0</v>
      </c>
      <c r="R88" s="7">
        <v>0</v>
      </c>
      <c r="S88" s="7">
        <v>162254181</v>
      </c>
      <c r="T88" s="28">
        <f t="shared" si="3"/>
        <v>94.985915592532194</v>
      </c>
      <c r="U88" s="7">
        <v>0</v>
      </c>
      <c r="V88" s="27">
        <f t="shared" si="4"/>
        <v>94.985915592532194</v>
      </c>
    </row>
    <row r="89" spans="1:22" ht="15.75" hidden="1" x14ac:dyDescent="0.25">
      <c r="A89" s="8">
        <v>41</v>
      </c>
      <c r="B89" s="7" t="s">
        <v>157</v>
      </c>
      <c r="C89" s="7">
        <v>0</v>
      </c>
      <c r="D89" s="7">
        <v>0</v>
      </c>
      <c r="E89" s="7">
        <v>0</v>
      </c>
      <c r="F89" s="7">
        <v>0</v>
      </c>
      <c r="G89" s="7">
        <v>0</v>
      </c>
      <c r="H89" s="7">
        <v>0</v>
      </c>
      <c r="I89" s="7">
        <v>0</v>
      </c>
      <c r="J89" s="7">
        <v>0</v>
      </c>
      <c r="K89" s="7">
        <v>0</v>
      </c>
      <c r="L89" s="7">
        <v>0</v>
      </c>
      <c r="M89" s="7">
        <v>0</v>
      </c>
      <c r="N89" s="7">
        <v>0</v>
      </c>
      <c r="O89" s="7">
        <v>0</v>
      </c>
      <c r="P89" s="7">
        <v>0</v>
      </c>
      <c r="Q89" s="7">
        <v>0</v>
      </c>
      <c r="R89" s="7">
        <v>0</v>
      </c>
      <c r="S89" s="7">
        <v>0</v>
      </c>
      <c r="T89" s="28" t="e">
        <f t="shared" si="3"/>
        <v>#DIV/0!</v>
      </c>
      <c r="U89" s="7">
        <v>0</v>
      </c>
      <c r="V89" s="27" t="e">
        <f t="shared" si="4"/>
        <v>#DIV/0!</v>
      </c>
    </row>
    <row r="90" spans="1:22" ht="15.75" x14ac:dyDescent="0.25">
      <c r="A90" s="8">
        <v>34</v>
      </c>
      <c r="B90" s="7" t="s">
        <v>158</v>
      </c>
      <c r="C90" s="7">
        <v>2702786832</v>
      </c>
      <c r="D90" s="7">
        <v>0</v>
      </c>
      <c r="E90" s="7">
        <v>2702786832</v>
      </c>
      <c r="F90" s="7">
        <v>0</v>
      </c>
      <c r="G90" s="7">
        <v>0</v>
      </c>
      <c r="H90" s="7">
        <v>0</v>
      </c>
      <c r="I90" s="7">
        <v>0</v>
      </c>
      <c r="J90" s="7">
        <v>0</v>
      </c>
      <c r="K90" s="7">
        <v>2665750024</v>
      </c>
      <c r="L90" s="7">
        <v>0</v>
      </c>
      <c r="M90" s="7">
        <v>2665750024</v>
      </c>
      <c r="N90" s="7">
        <v>0</v>
      </c>
      <c r="O90" s="7">
        <v>0</v>
      </c>
      <c r="P90" s="7">
        <v>0</v>
      </c>
      <c r="Q90" s="7">
        <v>0</v>
      </c>
      <c r="R90" s="7">
        <v>0</v>
      </c>
      <c r="S90" s="7">
        <v>19435958</v>
      </c>
      <c r="T90" s="28">
        <f t="shared" si="3"/>
        <v>98.629680759078084</v>
      </c>
      <c r="U90" s="7">
        <v>0</v>
      </c>
      <c r="V90" s="27">
        <f t="shared" si="4"/>
        <v>98.629680759078084</v>
      </c>
    </row>
    <row r="91" spans="1:22" ht="15.75" x14ac:dyDescent="0.25">
      <c r="A91" s="8">
        <v>35</v>
      </c>
      <c r="B91" s="7" t="s">
        <v>159</v>
      </c>
      <c r="C91" s="7">
        <v>2087759912</v>
      </c>
      <c r="D91" s="7">
        <v>0</v>
      </c>
      <c r="E91" s="7">
        <v>2087759912</v>
      </c>
      <c r="F91" s="7">
        <v>0</v>
      </c>
      <c r="G91" s="7">
        <v>0</v>
      </c>
      <c r="H91" s="7">
        <v>0</v>
      </c>
      <c r="I91" s="7">
        <v>0</v>
      </c>
      <c r="J91" s="7">
        <v>0</v>
      </c>
      <c r="K91" s="7">
        <v>1980611953</v>
      </c>
      <c r="L91" s="7">
        <v>0</v>
      </c>
      <c r="M91" s="7">
        <v>1980611953</v>
      </c>
      <c r="N91" s="7">
        <v>0</v>
      </c>
      <c r="O91" s="7">
        <v>0</v>
      </c>
      <c r="P91" s="7">
        <v>0</v>
      </c>
      <c r="Q91" s="7">
        <v>0</v>
      </c>
      <c r="R91" s="7">
        <v>0</v>
      </c>
      <c r="S91" s="7">
        <v>84218459</v>
      </c>
      <c r="T91" s="28">
        <f t="shared" si="3"/>
        <v>94.867802644157678</v>
      </c>
      <c r="U91" s="7">
        <v>0</v>
      </c>
      <c r="V91" s="27">
        <f t="shared" si="4"/>
        <v>94.867802644157678</v>
      </c>
    </row>
    <row r="92" spans="1:22" ht="15.75" x14ac:dyDescent="0.25">
      <c r="A92" s="8">
        <v>36</v>
      </c>
      <c r="B92" s="7" t="s">
        <v>160</v>
      </c>
      <c r="C92" s="7">
        <v>2601839530</v>
      </c>
      <c r="D92" s="7">
        <v>0</v>
      </c>
      <c r="E92" s="7">
        <v>2601839530</v>
      </c>
      <c r="F92" s="7">
        <v>0</v>
      </c>
      <c r="G92" s="7">
        <v>0</v>
      </c>
      <c r="H92" s="7">
        <v>0</v>
      </c>
      <c r="I92" s="7">
        <v>0</v>
      </c>
      <c r="J92" s="7">
        <v>0</v>
      </c>
      <c r="K92" s="7">
        <v>2574743641</v>
      </c>
      <c r="L92" s="7">
        <v>0</v>
      </c>
      <c r="M92" s="7">
        <v>2574743641</v>
      </c>
      <c r="N92" s="7">
        <v>0</v>
      </c>
      <c r="O92" s="7">
        <v>0</v>
      </c>
      <c r="P92" s="7">
        <v>0</v>
      </c>
      <c r="Q92" s="7">
        <v>0</v>
      </c>
      <c r="R92" s="7">
        <v>0</v>
      </c>
      <c r="S92" s="7">
        <v>10696489</v>
      </c>
      <c r="T92" s="28">
        <f t="shared" si="3"/>
        <v>98.95858723462473</v>
      </c>
      <c r="U92" s="7">
        <v>0</v>
      </c>
      <c r="V92" s="27">
        <f t="shared" si="4"/>
        <v>98.95858723462473</v>
      </c>
    </row>
    <row r="93" spans="1:22" ht="15.75" hidden="1" x14ac:dyDescent="0.25">
      <c r="A93" s="8">
        <v>45</v>
      </c>
      <c r="B93" s="7" t="s">
        <v>161</v>
      </c>
      <c r="C93" s="7">
        <v>0</v>
      </c>
      <c r="D93" s="7">
        <v>0</v>
      </c>
      <c r="E93" s="7">
        <v>0</v>
      </c>
      <c r="F93" s="7">
        <v>0</v>
      </c>
      <c r="G93" s="7">
        <v>0</v>
      </c>
      <c r="H93" s="7">
        <v>0</v>
      </c>
      <c r="I93" s="7">
        <v>0</v>
      </c>
      <c r="J93" s="7">
        <v>0</v>
      </c>
      <c r="K93" s="7">
        <v>0</v>
      </c>
      <c r="L93" s="7">
        <v>0</v>
      </c>
      <c r="M93" s="7">
        <v>0</v>
      </c>
      <c r="N93" s="7">
        <v>0</v>
      </c>
      <c r="O93" s="7">
        <v>0</v>
      </c>
      <c r="P93" s="7">
        <v>0</v>
      </c>
      <c r="Q93" s="7">
        <v>0</v>
      </c>
      <c r="R93" s="7">
        <v>0</v>
      </c>
      <c r="S93" s="7">
        <v>0</v>
      </c>
      <c r="T93" s="28" t="e">
        <f t="shared" si="3"/>
        <v>#DIV/0!</v>
      </c>
      <c r="U93" s="7">
        <v>0</v>
      </c>
      <c r="V93" s="27" t="e">
        <f t="shared" si="4"/>
        <v>#DIV/0!</v>
      </c>
    </row>
    <row r="94" spans="1:22" ht="15.75" x14ac:dyDescent="0.25">
      <c r="A94" s="8">
        <v>37</v>
      </c>
      <c r="B94" s="7" t="s">
        <v>162</v>
      </c>
      <c r="C94" s="7">
        <v>4754204402</v>
      </c>
      <c r="D94" s="7">
        <v>0</v>
      </c>
      <c r="E94" s="7">
        <v>4754204402</v>
      </c>
      <c r="F94" s="7">
        <v>0</v>
      </c>
      <c r="G94" s="7">
        <v>0</v>
      </c>
      <c r="H94" s="7">
        <v>0</v>
      </c>
      <c r="I94" s="7">
        <v>0</v>
      </c>
      <c r="J94" s="7">
        <v>0</v>
      </c>
      <c r="K94" s="7">
        <v>4679005617</v>
      </c>
      <c r="L94" s="7">
        <v>0</v>
      </c>
      <c r="M94" s="7">
        <v>4679005617</v>
      </c>
      <c r="N94" s="7">
        <v>0</v>
      </c>
      <c r="O94" s="7">
        <v>0</v>
      </c>
      <c r="P94" s="7">
        <v>0</v>
      </c>
      <c r="Q94" s="7">
        <v>0</v>
      </c>
      <c r="R94" s="7">
        <v>0</v>
      </c>
      <c r="S94" s="7">
        <v>56798785</v>
      </c>
      <c r="T94" s="28">
        <f t="shared" si="3"/>
        <v>98.418267734379157</v>
      </c>
      <c r="U94" s="7">
        <v>0</v>
      </c>
      <c r="V94" s="27">
        <f t="shared" si="4"/>
        <v>98.418267734379157</v>
      </c>
    </row>
    <row r="95" spans="1:22" ht="15.75" x14ac:dyDescent="0.25">
      <c r="A95" s="8">
        <v>38</v>
      </c>
      <c r="B95" s="7" t="s">
        <v>163</v>
      </c>
      <c r="C95" s="7">
        <v>5103521570</v>
      </c>
      <c r="D95" s="7">
        <v>0</v>
      </c>
      <c r="E95" s="7">
        <v>5103521570</v>
      </c>
      <c r="F95" s="7">
        <v>0</v>
      </c>
      <c r="G95" s="7">
        <v>0</v>
      </c>
      <c r="H95" s="7">
        <v>0</v>
      </c>
      <c r="I95" s="7">
        <v>0</v>
      </c>
      <c r="J95" s="7">
        <v>0</v>
      </c>
      <c r="K95" s="7">
        <v>5066582346</v>
      </c>
      <c r="L95" s="7">
        <v>0</v>
      </c>
      <c r="M95" s="7">
        <v>5066582346</v>
      </c>
      <c r="N95" s="7">
        <v>0</v>
      </c>
      <c r="O95" s="7">
        <v>0</v>
      </c>
      <c r="P95" s="7">
        <v>0</v>
      </c>
      <c r="Q95" s="7">
        <v>0</v>
      </c>
      <c r="R95" s="7">
        <v>0</v>
      </c>
      <c r="S95" s="7">
        <v>13517724</v>
      </c>
      <c r="T95" s="28">
        <f t="shared" si="3"/>
        <v>99.276201276053385</v>
      </c>
      <c r="U95" s="7">
        <v>0</v>
      </c>
      <c r="V95" s="27">
        <f t="shared" si="4"/>
        <v>99.276201276053385</v>
      </c>
    </row>
    <row r="96" spans="1:22" ht="15.75" x14ac:dyDescent="0.25">
      <c r="A96" s="8">
        <v>39</v>
      </c>
      <c r="B96" s="7" t="s">
        <v>164</v>
      </c>
      <c r="C96" s="7">
        <v>10006581826</v>
      </c>
      <c r="D96" s="7">
        <v>0</v>
      </c>
      <c r="E96" s="7">
        <v>10006581826</v>
      </c>
      <c r="F96" s="7">
        <v>0</v>
      </c>
      <c r="G96" s="7">
        <v>0</v>
      </c>
      <c r="H96" s="7">
        <v>0</v>
      </c>
      <c r="I96" s="7">
        <v>0</v>
      </c>
      <c r="J96" s="7">
        <v>0</v>
      </c>
      <c r="K96" s="7">
        <v>9479943679</v>
      </c>
      <c r="L96" s="7">
        <v>0</v>
      </c>
      <c r="M96" s="7">
        <v>9479943679</v>
      </c>
      <c r="N96" s="7">
        <v>0</v>
      </c>
      <c r="O96" s="7">
        <v>0</v>
      </c>
      <c r="P96" s="7">
        <v>0</v>
      </c>
      <c r="Q96" s="7">
        <v>0</v>
      </c>
      <c r="R96" s="7">
        <v>0</v>
      </c>
      <c r="S96" s="7">
        <v>477357147</v>
      </c>
      <c r="T96" s="28">
        <f t="shared" si="3"/>
        <v>94.737082490729833</v>
      </c>
      <c r="U96" s="7">
        <v>0</v>
      </c>
      <c r="V96" s="27">
        <f t="shared" si="4"/>
        <v>94.737082490729833</v>
      </c>
    </row>
    <row r="97" spans="1:22" ht="15.75" hidden="1" x14ac:dyDescent="0.25">
      <c r="A97" s="8">
        <v>49</v>
      </c>
      <c r="B97" s="7" t="s">
        <v>165</v>
      </c>
      <c r="C97" s="7">
        <v>0</v>
      </c>
      <c r="D97" s="7">
        <v>0</v>
      </c>
      <c r="E97" s="7">
        <v>0</v>
      </c>
      <c r="F97" s="7">
        <v>0</v>
      </c>
      <c r="G97" s="7">
        <v>0</v>
      </c>
      <c r="H97" s="7">
        <v>0</v>
      </c>
      <c r="I97" s="7">
        <v>0</v>
      </c>
      <c r="J97" s="7">
        <v>0</v>
      </c>
      <c r="K97" s="7">
        <v>0</v>
      </c>
      <c r="L97" s="7">
        <v>0</v>
      </c>
      <c r="M97" s="7">
        <v>0</v>
      </c>
      <c r="N97" s="7">
        <v>0</v>
      </c>
      <c r="O97" s="7">
        <v>0</v>
      </c>
      <c r="P97" s="7">
        <v>0</v>
      </c>
      <c r="Q97" s="7">
        <v>0</v>
      </c>
      <c r="R97" s="7">
        <v>0</v>
      </c>
      <c r="S97" s="7">
        <v>0</v>
      </c>
      <c r="T97" s="28" t="e">
        <f t="shared" si="3"/>
        <v>#DIV/0!</v>
      </c>
      <c r="U97" s="7">
        <v>0</v>
      </c>
      <c r="V97" s="27" t="e">
        <f t="shared" si="4"/>
        <v>#DIV/0!</v>
      </c>
    </row>
    <row r="98" spans="1:22" ht="15.75" x14ac:dyDescent="0.25">
      <c r="A98" s="8">
        <v>40</v>
      </c>
      <c r="B98" s="7" t="s">
        <v>166</v>
      </c>
      <c r="C98" s="7">
        <v>4608822705</v>
      </c>
      <c r="D98" s="7">
        <v>0</v>
      </c>
      <c r="E98" s="7">
        <v>4608822705</v>
      </c>
      <c r="F98" s="7">
        <v>0</v>
      </c>
      <c r="G98" s="7">
        <v>0</v>
      </c>
      <c r="H98" s="7">
        <v>0</v>
      </c>
      <c r="I98" s="7">
        <v>0</v>
      </c>
      <c r="J98" s="7">
        <v>0</v>
      </c>
      <c r="K98" s="7">
        <v>4197305149</v>
      </c>
      <c r="L98" s="7">
        <v>0</v>
      </c>
      <c r="M98" s="7">
        <v>4197305149</v>
      </c>
      <c r="N98" s="7">
        <v>0</v>
      </c>
      <c r="O98" s="7">
        <v>0</v>
      </c>
      <c r="P98" s="7">
        <v>0</v>
      </c>
      <c r="Q98" s="7">
        <v>0</v>
      </c>
      <c r="R98" s="7">
        <v>0</v>
      </c>
      <c r="S98" s="7">
        <v>388917496</v>
      </c>
      <c r="T98" s="28">
        <f t="shared" si="3"/>
        <v>91.0710916357543</v>
      </c>
      <c r="U98" s="7">
        <v>0</v>
      </c>
      <c r="V98" s="27">
        <f t="shared" si="4"/>
        <v>91.0710916357543</v>
      </c>
    </row>
    <row r="99" spans="1:22" ht="15.75" x14ac:dyDescent="0.25">
      <c r="A99" s="8">
        <v>41</v>
      </c>
      <c r="B99" s="7" t="s">
        <v>167</v>
      </c>
      <c r="C99" s="7">
        <v>3327138963</v>
      </c>
      <c r="D99" s="7">
        <v>0</v>
      </c>
      <c r="E99" s="7">
        <v>3327138963</v>
      </c>
      <c r="F99" s="7">
        <v>0</v>
      </c>
      <c r="G99" s="7">
        <v>0</v>
      </c>
      <c r="H99" s="7">
        <v>0</v>
      </c>
      <c r="I99" s="7">
        <v>0</v>
      </c>
      <c r="J99" s="7">
        <v>0</v>
      </c>
      <c r="K99" s="7">
        <v>3303377156</v>
      </c>
      <c r="L99" s="7">
        <v>0</v>
      </c>
      <c r="M99" s="7">
        <v>3303377156</v>
      </c>
      <c r="N99" s="7">
        <v>0</v>
      </c>
      <c r="O99" s="7">
        <v>0</v>
      </c>
      <c r="P99" s="7">
        <v>0</v>
      </c>
      <c r="Q99" s="7">
        <v>0</v>
      </c>
      <c r="R99" s="7">
        <v>0</v>
      </c>
      <c r="S99" s="7">
        <v>5595537</v>
      </c>
      <c r="T99" s="28">
        <f t="shared" si="3"/>
        <v>99.28581861881193</v>
      </c>
      <c r="U99" s="7">
        <v>0</v>
      </c>
      <c r="V99" s="27">
        <f t="shared" si="4"/>
        <v>99.28581861881193</v>
      </c>
    </row>
    <row r="100" spans="1:22" ht="15.75" x14ac:dyDescent="0.25">
      <c r="A100" s="8">
        <v>42</v>
      </c>
      <c r="B100" s="7" t="s">
        <v>168</v>
      </c>
      <c r="C100" s="7">
        <v>3143677026</v>
      </c>
      <c r="D100" s="7">
        <v>0</v>
      </c>
      <c r="E100" s="7">
        <v>3143677026</v>
      </c>
      <c r="F100" s="7">
        <v>0</v>
      </c>
      <c r="G100" s="7">
        <v>0</v>
      </c>
      <c r="H100" s="7">
        <v>0</v>
      </c>
      <c r="I100" s="7">
        <v>0</v>
      </c>
      <c r="J100" s="7">
        <v>0</v>
      </c>
      <c r="K100" s="7">
        <v>3120415706</v>
      </c>
      <c r="L100" s="7">
        <v>0</v>
      </c>
      <c r="M100" s="7">
        <v>3120415706</v>
      </c>
      <c r="N100" s="7">
        <v>0</v>
      </c>
      <c r="O100" s="7">
        <v>0</v>
      </c>
      <c r="P100" s="7">
        <v>0</v>
      </c>
      <c r="Q100" s="7">
        <v>0</v>
      </c>
      <c r="R100" s="7">
        <v>0</v>
      </c>
      <c r="S100" s="7">
        <v>10461320</v>
      </c>
      <c r="T100" s="28">
        <f t="shared" si="3"/>
        <v>99.260060120438084</v>
      </c>
      <c r="U100" s="7">
        <v>0</v>
      </c>
      <c r="V100" s="27">
        <f t="shared" si="4"/>
        <v>99.260060120438084</v>
      </c>
    </row>
    <row r="101" spans="1:22" ht="15.75" hidden="1" x14ac:dyDescent="0.25">
      <c r="A101" s="8">
        <v>53</v>
      </c>
      <c r="B101" s="7" t="s">
        <v>169</v>
      </c>
      <c r="C101" s="7">
        <v>0</v>
      </c>
      <c r="D101" s="7">
        <v>0</v>
      </c>
      <c r="E101" s="7">
        <v>0</v>
      </c>
      <c r="F101" s="7">
        <v>0</v>
      </c>
      <c r="G101" s="7">
        <v>0</v>
      </c>
      <c r="H101" s="7">
        <v>0</v>
      </c>
      <c r="I101" s="7">
        <v>0</v>
      </c>
      <c r="J101" s="7">
        <v>0</v>
      </c>
      <c r="K101" s="7">
        <v>0</v>
      </c>
      <c r="L101" s="7">
        <v>0</v>
      </c>
      <c r="M101" s="7">
        <v>0</v>
      </c>
      <c r="N101" s="7">
        <v>0</v>
      </c>
      <c r="O101" s="7">
        <v>0</v>
      </c>
      <c r="P101" s="7">
        <v>0</v>
      </c>
      <c r="Q101" s="7">
        <v>0</v>
      </c>
      <c r="R101" s="7">
        <v>0</v>
      </c>
      <c r="S101" s="7">
        <v>0</v>
      </c>
      <c r="T101" s="28" t="e">
        <f t="shared" si="3"/>
        <v>#DIV/0!</v>
      </c>
      <c r="U101" s="7">
        <v>0</v>
      </c>
      <c r="V101" s="27" t="e">
        <f t="shared" si="4"/>
        <v>#DIV/0!</v>
      </c>
    </row>
    <row r="102" spans="1:22" ht="15.75" x14ac:dyDescent="0.25">
      <c r="A102" s="8">
        <v>43</v>
      </c>
      <c r="B102" s="7" t="s">
        <v>170</v>
      </c>
      <c r="C102" s="7">
        <v>5947618577</v>
      </c>
      <c r="D102" s="7">
        <v>0</v>
      </c>
      <c r="E102" s="7">
        <v>5947618577</v>
      </c>
      <c r="F102" s="7">
        <v>0</v>
      </c>
      <c r="G102" s="7">
        <v>0</v>
      </c>
      <c r="H102" s="7">
        <v>0</v>
      </c>
      <c r="I102" s="7">
        <v>0</v>
      </c>
      <c r="J102" s="7">
        <v>0</v>
      </c>
      <c r="K102" s="7">
        <v>5020162266</v>
      </c>
      <c r="L102" s="7">
        <v>0</v>
      </c>
      <c r="M102" s="7">
        <v>5020162266</v>
      </c>
      <c r="N102" s="7">
        <v>0</v>
      </c>
      <c r="O102" s="7">
        <v>0</v>
      </c>
      <c r="P102" s="7">
        <v>0</v>
      </c>
      <c r="Q102" s="7">
        <v>0</v>
      </c>
      <c r="R102" s="7">
        <v>0</v>
      </c>
      <c r="S102" s="7">
        <v>888456311</v>
      </c>
      <c r="T102" s="28">
        <f t="shared" si="3"/>
        <v>84.40625774849515</v>
      </c>
      <c r="U102" s="7">
        <v>0</v>
      </c>
      <c r="V102" s="27">
        <f t="shared" si="4"/>
        <v>84.40625774849515</v>
      </c>
    </row>
    <row r="103" spans="1:22" ht="15.75" x14ac:dyDescent="0.25">
      <c r="A103" s="8">
        <v>44</v>
      </c>
      <c r="B103" s="7" t="s">
        <v>171</v>
      </c>
      <c r="C103" s="7">
        <v>2263748135</v>
      </c>
      <c r="D103" s="7">
        <v>0</v>
      </c>
      <c r="E103" s="7">
        <v>2263748135</v>
      </c>
      <c r="F103" s="7">
        <v>0</v>
      </c>
      <c r="G103" s="7">
        <v>0</v>
      </c>
      <c r="H103" s="7">
        <v>0</v>
      </c>
      <c r="I103" s="7">
        <v>0</v>
      </c>
      <c r="J103" s="7">
        <v>0</v>
      </c>
      <c r="K103" s="7">
        <v>2049260150</v>
      </c>
      <c r="L103" s="7">
        <v>0</v>
      </c>
      <c r="M103" s="7">
        <v>2049260150</v>
      </c>
      <c r="N103" s="7">
        <v>0</v>
      </c>
      <c r="O103" s="7">
        <v>0</v>
      </c>
      <c r="P103" s="7">
        <v>0</v>
      </c>
      <c r="Q103" s="7">
        <v>0</v>
      </c>
      <c r="R103" s="7">
        <v>0</v>
      </c>
      <c r="S103" s="7">
        <v>192887985</v>
      </c>
      <c r="T103" s="28">
        <f t="shared" si="3"/>
        <v>90.525095010183179</v>
      </c>
      <c r="U103" s="7">
        <v>0</v>
      </c>
      <c r="V103" s="27">
        <f t="shared" si="4"/>
        <v>90.525095010183179</v>
      </c>
    </row>
    <row r="104" spans="1:22" ht="15.75" x14ac:dyDescent="0.25">
      <c r="A104" s="8">
        <v>45</v>
      </c>
      <c r="B104" s="7" t="s">
        <v>172</v>
      </c>
      <c r="C104" s="7">
        <v>4391001580</v>
      </c>
      <c r="D104" s="7">
        <v>0</v>
      </c>
      <c r="E104" s="7">
        <v>4391001580</v>
      </c>
      <c r="F104" s="7">
        <v>0</v>
      </c>
      <c r="G104" s="7">
        <v>0</v>
      </c>
      <c r="H104" s="7">
        <v>0</v>
      </c>
      <c r="I104" s="7">
        <v>0</v>
      </c>
      <c r="J104" s="7">
        <v>0</v>
      </c>
      <c r="K104" s="7">
        <v>4359318063</v>
      </c>
      <c r="L104" s="7">
        <v>0</v>
      </c>
      <c r="M104" s="7">
        <v>4359318063</v>
      </c>
      <c r="N104" s="7">
        <v>0</v>
      </c>
      <c r="O104" s="7">
        <v>0</v>
      </c>
      <c r="P104" s="7">
        <v>0</v>
      </c>
      <c r="Q104" s="7">
        <v>0</v>
      </c>
      <c r="R104" s="7">
        <v>0</v>
      </c>
      <c r="S104" s="7">
        <v>2091658</v>
      </c>
      <c r="T104" s="32">
        <f t="shared" si="3"/>
        <v>99.278444418141163</v>
      </c>
      <c r="U104" s="7">
        <v>0</v>
      </c>
      <c r="V104" s="27">
        <f t="shared" si="4"/>
        <v>99.278444418141163</v>
      </c>
    </row>
    <row r="105" spans="1:22" ht="15.75" x14ac:dyDescent="0.25">
      <c r="A105" s="4" t="s">
        <v>36</v>
      </c>
      <c r="B105" s="10" t="s">
        <v>40</v>
      </c>
      <c r="C105" s="10">
        <v>63544000</v>
      </c>
      <c r="D105" s="10">
        <v>0</v>
      </c>
      <c r="E105" s="10">
        <v>63544000</v>
      </c>
      <c r="F105" s="10">
        <v>0</v>
      </c>
      <c r="G105" s="10">
        <v>0</v>
      </c>
      <c r="H105" s="10">
        <v>0</v>
      </c>
      <c r="I105" s="10">
        <v>0</v>
      </c>
      <c r="J105" s="10">
        <v>0</v>
      </c>
      <c r="K105" s="10">
        <v>61759000</v>
      </c>
      <c r="L105" s="10">
        <v>0</v>
      </c>
      <c r="M105" s="10">
        <v>61759000</v>
      </c>
      <c r="N105" s="10">
        <v>0</v>
      </c>
      <c r="O105" s="10">
        <v>0</v>
      </c>
      <c r="P105" s="10">
        <v>0</v>
      </c>
      <c r="Q105" s="10">
        <v>0</v>
      </c>
      <c r="R105" s="10">
        <v>0</v>
      </c>
      <c r="S105" s="10">
        <v>0</v>
      </c>
      <c r="T105" s="24">
        <f t="shared" si="3"/>
        <v>97.19092282512905</v>
      </c>
      <c r="U105" s="10">
        <v>0</v>
      </c>
      <c r="V105" s="33">
        <f t="shared" si="4"/>
        <v>97.19092282512905</v>
      </c>
    </row>
    <row r="106" spans="1:22" ht="15.75" x14ac:dyDescent="0.25">
      <c r="A106" s="34"/>
      <c r="B106" s="35"/>
      <c r="C106" s="35"/>
      <c r="D106" s="35"/>
      <c r="E106" s="35"/>
      <c r="F106" s="35"/>
      <c r="G106" s="35"/>
      <c r="H106" s="35"/>
      <c r="I106" s="35"/>
      <c r="J106" s="35"/>
      <c r="K106" s="35"/>
      <c r="L106" s="35"/>
      <c r="M106" s="35"/>
      <c r="N106" s="35"/>
      <c r="O106" s="35"/>
      <c r="P106" s="35"/>
      <c r="Q106" s="35"/>
      <c r="R106" s="35"/>
      <c r="S106" s="35"/>
      <c r="T106" s="35"/>
      <c r="U106" s="35"/>
      <c r="V106" s="35"/>
    </row>
  </sheetData>
  <mergeCells count="26">
    <mergeCell ref="S8:S9"/>
    <mergeCell ref="T8:T9"/>
    <mergeCell ref="U8:U9"/>
    <mergeCell ref="V8:V9"/>
    <mergeCell ref="K8:K9"/>
    <mergeCell ref="L8:L9"/>
    <mergeCell ref="M8:M9"/>
    <mergeCell ref="N8:N9"/>
    <mergeCell ref="O8:O9"/>
    <mergeCell ref="P8:R8"/>
    <mergeCell ref="H8:J8"/>
    <mergeCell ref="A1:C1"/>
    <mergeCell ref="U1:V1"/>
    <mergeCell ref="A2:C2"/>
    <mergeCell ref="A4:V4"/>
    <mergeCell ref="A5:V5"/>
    <mergeCell ref="A7:A9"/>
    <mergeCell ref="B7:B9"/>
    <mergeCell ref="C7:J7"/>
    <mergeCell ref="K7:S7"/>
    <mergeCell ref="T7:V7"/>
    <mergeCell ref="C8:C9"/>
    <mergeCell ref="D8:D9"/>
    <mergeCell ref="E8:E9"/>
    <mergeCell ref="F8:F9"/>
    <mergeCell ref="G8:G9"/>
  </mergeCells>
  <pageMargins left="0.23622047244094491" right="0.19685039370078741" top="0.59055118110236227" bottom="0.55118110236220474" header="0.31496062992125984" footer="0.31496062992125984"/>
  <pageSetup paperSize="9" scale="44" fitToHeight="0" orientation="landscape" verticalDpi="0"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opLeftCell="A2" workbookViewId="0">
      <selection activeCell="AB17" sqref="AB17"/>
    </sheetView>
  </sheetViews>
  <sheetFormatPr defaultColWidth="9.140625" defaultRowHeight="15.75" x14ac:dyDescent="0.25"/>
  <cols>
    <col min="1" max="1" width="4.7109375" style="67" customWidth="1"/>
    <col min="2" max="2" width="24" style="234" customWidth="1"/>
    <col min="3" max="3" width="14.7109375" style="233" customWidth="1"/>
    <col min="4" max="4" width="14.85546875" style="233" customWidth="1"/>
    <col min="5" max="5" width="13.5703125" style="233" customWidth="1"/>
    <col min="6" max="6" width="7" style="233" customWidth="1"/>
    <col min="7" max="7" width="14.28515625" style="233" customWidth="1"/>
    <col min="8" max="8" width="7.42578125" style="233" customWidth="1"/>
    <col min="9" max="9" width="13.7109375" style="233" customWidth="1"/>
    <col min="10" max="10" width="12.140625" style="233" customWidth="1"/>
    <col min="11" max="11" width="14" style="233" customWidth="1"/>
    <col min="12" max="12" width="14.140625" style="233" customWidth="1"/>
    <col min="13" max="13" width="14.28515625" style="233" customWidth="1"/>
    <col min="14" max="14" width="6.28515625" style="233" customWidth="1"/>
    <col min="15" max="15" width="14.140625" style="233" customWidth="1"/>
    <col min="16" max="16" width="7.42578125" style="233" customWidth="1"/>
    <col min="17" max="17" width="13.7109375" style="233" customWidth="1"/>
    <col min="18" max="18" width="13.5703125" style="233" customWidth="1"/>
    <col min="19" max="19" width="8" style="233" customWidth="1"/>
    <col min="20" max="20" width="7.140625" style="233" customWidth="1"/>
    <col min="21" max="21" width="8" style="68" customWidth="1"/>
    <col min="22" max="22" width="7.42578125" style="68" customWidth="1"/>
    <col min="23" max="23" width="7.7109375" style="68" customWidth="1"/>
    <col min="24" max="24" width="7.140625" style="68" customWidth="1"/>
    <col min="25" max="25" width="6.7109375" style="68" customWidth="1"/>
    <col min="26" max="26" width="6.5703125" style="68" customWidth="1"/>
    <col min="27" max="27" width="9.140625" style="68" customWidth="1"/>
    <col min="28" max="16384" width="9.140625" style="68"/>
  </cols>
  <sheetData>
    <row r="1" spans="1:30" s="245" customFormat="1" ht="15" customHeight="1" x14ac:dyDescent="0.25">
      <c r="A1" s="404" t="s">
        <v>224</v>
      </c>
      <c r="B1" s="404"/>
      <c r="G1" s="249"/>
      <c r="H1" s="249"/>
      <c r="I1" s="249"/>
      <c r="J1" s="249"/>
      <c r="K1" s="249"/>
      <c r="L1" s="249"/>
      <c r="M1" s="249"/>
      <c r="N1" s="249"/>
      <c r="O1" s="249"/>
      <c r="P1" s="249"/>
      <c r="U1" s="246"/>
      <c r="V1" s="408" t="s">
        <v>426</v>
      </c>
      <c r="W1" s="408"/>
      <c r="X1" s="408"/>
      <c r="Y1" s="408"/>
      <c r="Z1" s="408"/>
    </row>
    <row r="2" spans="1:30" s="245" customFormat="1" ht="15" customHeight="1" x14ac:dyDescent="0.25">
      <c r="A2" s="404" t="s">
        <v>41</v>
      </c>
      <c r="B2" s="404"/>
      <c r="C2" s="248"/>
      <c r="D2" s="248"/>
      <c r="E2" s="248"/>
      <c r="F2" s="248"/>
      <c r="G2" s="249"/>
      <c r="H2" s="249"/>
      <c r="I2" s="249"/>
      <c r="J2" s="249"/>
      <c r="K2" s="249"/>
      <c r="L2" s="249"/>
      <c r="M2" s="249"/>
      <c r="N2" s="249"/>
      <c r="O2" s="249"/>
      <c r="P2" s="249"/>
      <c r="U2" s="246"/>
      <c r="V2" s="246"/>
      <c r="W2" s="246"/>
      <c r="X2" s="248"/>
      <c r="Y2" s="248"/>
      <c r="Z2" s="248"/>
    </row>
    <row r="3" spans="1:30" x14ac:dyDescent="0.25">
      <c r="U3" s="247"/>
      <c r="V3" s="247"/>
      <c r="W3" s="247"/>
      <c r="X3" s="247"/>
      <c r="Y3" s="247"/>
      <c r="Z3" s="247"/>
    </row>
    <row r="4" spans="1:30" s="245" customFormat="1" ht="26.25" customHeight="1" x14ac:dyDescent="0.25">
      <c r="A4" s="405" t="s">
        <v>427</v>
      </c>
      <c r="B4" s="405"/>
      <c r="C4" s="405"/>
      <c r="D4" s="405"/>
      <c r="E4" s="405"/>
      <c r="F4" s="405"/>
      <c r="G4" s="405"/>
      <c r="H4" s="405"/>
      <c r="I4" s="405"/>
      <c r="J4" s="405"/>
      <c r="K4" s="405"/>
      <c r="L4" s="405"/>
      <c r="M4" s="405"/>
      <c r="N4" s="405"/>
      <c r="O4" s="405"/>
      <c r="P4" s="405"/>
      <c r="Q4" s="405"/>
      <c r="R4" s="405"/>
      <c r="S4" s="405"/>
      <c r="T4" s="405"/>
    </row>
    <row r="5" spans="1:30" s="245" customFormat="1" ht="26.25" customHeight="1" x14ac:dyDescent="0.25">
      <c r="A5" s="406" t="s">
        <v>226</v>
      </c>
      <c r="B5" s="407"/>
      <c r="C5" s="407"/>
      <c r="D5" s="407"/>
      <c r="E5" s="407"/>
      <c r="F5" s="407"/>
      <c r="G5" s="407"/>
      <c r="H5" s="407"/>
      <c r="I5" s="407"/>
      <c r="J5" s="407"/>
      <c r="K5" s="407"/>
      <c r="L5" s="407"/>
      <c r="M5" s="407"/>
      <c r="N5" s="407"/>
      <c r="O5" s="407"/>
      <c r="P5" s="407"/>
      <c r="Q5" s="407"/>
      <c r="R5" s="407"/>
      <c r="S5" s="407"/>
      <c r="T5" s="407"/>
      <c r="AB5" s="246"/>
    </row>
    <row r="6" spans="1:30" customFormat="1" ht="21" customHeight="1" x14ac:dyDescent="0.25">
      <c r="A6" s="244"/>
      <c r="B6" s="243"/>
      <c r="C6" s="233"/>
      <c r="D6" s="233"/>
      <c r="E6" s="401"/>
      <c r="F6" s="401"/>
      <c r="G6" s="401"/>
      <c r="H6" s="401"/>
      <c r="I6" s="401"/>
      <c r="J6" s="401"/>
      <c r="K6" s="233"/>
      <c r="L6" s="233"/>
      <c r="M6" s="242"/>
      <c r="N6" s="242"/>
      <c r="O6" s="242"/>
      <c r="P6" s="242"/>
      <c r="Q6" s="242"/>
      <c r="R6" s="242"/>
      <c r="S6" s="242"/>
      <c r="T6" s="242"/>
      <c r="U6" s="68"/>
      <c r="V6" s="68"/>
      <c r="W6" s="242"/>
      <c r="X6" s="402" t="s">
        <v>425</v>
      </c>
      <c r="Y6" s="402"/>
      <c r="Z6" s="402"/>
      <c r="AA6" s="68"/>
      <c r="AB6" s="68"/>
      <c r="AC6" s="68"/>
      <c r="AD6" s="68"/>
    </row>
    <row r="7" spans="1:30" customFormat="1" ht="23.25" customHeight="1" x14ac:dyDescent="0.25">
      <c r="A7" s="397" t="s">
        <v>0</v>
      </c>
      <c r="B7" s="397" t="s">
        <v>424</v>
      </c>
      <c r="C7" s="399" t="s">
        <v>1</v>
      </c>
      <c r="D7" s="403"/>
      <c r="E7" s="403"/>
      <c r="F7" s="403"/>
      <c r="G7" s="403"/>
      <c r="H7" s="403"/>
      <c r="I7" s="403"/>
      <c r="J7" s="400"/>
      <c r="K7" s="399" t="s">
        <v>2</v>
      </c>
      <c r="L7" s="403"/>
      <c r="M7" s="403"/>
      <c r="N7" s="403"/>
      <c r="O7" s="403"/>
      <c r="P7" s="403"/>
      <c r="Q7" s="403"/>
      <c r="R7" s="400"/>
      <c r="S7" s="396" t="s">
        <v>423</v>
      </c>
      <c r="T7" s="396"/>
      <c r="U7" s="396"/>
      <c r="V7" s="396"/>
      <c r="W7" s="396"/>
      <c r="X7" s="396"/>
      <c r="Y7" s="396"/>
      <c r="Z7" s="396"/>
      <c r="AA7" s="68"/>
      <c r="AB7" s="68"/>
      <c r="AC7" s="68"/>
      <c r="AD7" s="68"/>
    </row>
    <row r="8" spans="1:30" customFormat="1" ht="24" customHeight="1" x14ac:dyDescent="0.25">
      <c r="A8" s="398"/>
      <c r="B8" s="398"/>
      <c r="C8" s="397" t="s">
        <v>13</v>
      </c>
      <c r="D8" s="397" t="s">
        <v>422</v>
      </c>
      <c r="E8" s="399" t="s">
        <v>47</v>
      </c>
      <c r="F8" s="403"/>
      <c r="G8" s="403"/>
      <c r="H8" s="403"/>
      <c r="I8" s="403"/>
      <c r="J8" s="400"/>
      <c r="K8" s="397" t="s">
        <v>13</v>
      </c>
      <c r="L8" s="397" t="s">
        <v>422</v>
      </c>
      <c r="M8" s="399" t="s">
        <v>47</v>
      </c>
      <c r="N8" s="403"/>
      <c r="O8" s="403"/>
      <c r="P8" s="403"/>
      <c r="Q8" s="403"/>
      <c r="R8" s="400"/>
      <c r="S8" s="396" t="s">
        <v>13</v>
      </c>
      <c r="T8" s="396" t="s">
        <v>422</v>
      </c>
      <c r="U8" s="396" t="s">
        <v>47</v>
      </c>
      <c r="V8" s="396"/>
      <c r="W8" s="396"/>
      <c r="X8" s="396"/>
      <c r="Y8" s="396"/>
      <c r="Z8" s="396"/>
      <c r="AA8" s="68"/>
      <c r="AB8" s="68"/>
      <c r="AC8" s="68"/>
      <c r="AD8" s="68"/>
    </row>
    <row r="9" spans="1:30" customFormat="1" ht="27" customHeight="1" x14ac:dyDescent="0.25">
      <c r="A9" s="398"/>
      <c r="B9" s="398"/>
      <c r="C9" s="398"/>
      <c r="D9" s="398"/>
      <c r="E9" s="397" t="s">
        <v>13</v>
      </c>
      <c r="F9" s="399" t="s">
        <v>46</v>
      </c>
      <c r="G9" s="400"/>
      <c r="H9" s="397" t="s">
        <v>421</v>
      </c>
      <c r="I9" s="397" t="s">
        <v>420</v>
      </c>
      <c r="J9" s="397" t="s">
        <v>419</v>
      </c>
      <c r="K9" s="398"/>
      <c r="L9" s="398"/>
      <c r="M9" s="397" t="s">
        <v>13</v>
      </c>
      <c r="N9" s="399" t="s">
        <v>46</v>
      </c>
      <c r="O9" s="400"/>
      <c r="P9" s="397" t="s">
        <v>421</v>
      </c>
      <c r="Q9" s="397" t="s">
        <v>420</v>
      </c>
      <c r="R9" s="397" t="s">
        <v>419</v>
      </c>
      <c r="S9" s="396"/>
      <c r="T9" s="396"/>
      <c r="U9" s="396" t="s">
        <v>13</v>
      </c>
      <c r="V9" s="396" t="s">
        <v>46</v>
      </c>
      <c r="W9" s="396"/>
      <c r="X9" s="396" t="s">
        <v>421</v>
      </c>
      <c r="Y9" s="396" t="s">
        <v>420</v>
      </c>
      <c r="Z9" s="396" t="s">
        <v>419</v>
      </c>
      <c r="AA9" s="68"/>
      <c r="AB9" s="68"/>
      <c r="AC9" s="68"/>
      <c r="AD9" s="68"/>
    </row>
    <row r="10" spans="1:30" customFormat="1" ht="103.5" customHeight="1" x14ac:dyDescent="0.25">
      <c r="A10" s="398"/>
      <c r="B10" s="398"/>
      <c r="C10" s="398"/>
      <c r="D10" s="398"/>
      <c r="E10" s="398"/>
      <c r="F10" s="241" t="s">
        <v>45</v>
      </c>
      <c r="G10" s="241" t="s">
        <v>44</v>
      </c>
      <c r="H10" s="398"/>
      <c r="I10" s="398"/>
      <c r="J10" s="398"/>
      <c r="K10" s="398"/>
      <c r="L10" s="398"/>
      <c r="M10" s="398"/>
      <c r="N10" s="241" t="s">
        <v>45</v>
      </c>
      <c r="O10" s="241" t="s">
        <v>44</v>
      </c>
      <c r="P10" s="398"/>
      <c r="Q10" s="398"/>
      <c r="R10" s="398"/>
      <c r="S10" s="397"/>
      <c r="T10" s="397"/>
      <c r="U10" s="397"/>
      <c r="V10" s="241" t="s">
        <v>45</v>
      </c>
      <c r="W10" s="241" t="s">
        <v>44</v>
      </c>
      <c r="X10" s="397"/>
      <c r="Y10" s="397"/>
      <c r="Z10" s="397"/>
      <c r="AA10" s="68"/>
      <c r="AB10" s="68"/>
      <c r="AC10" s="68"/>
      <c r="AD10" s="68"/>
    </row>
    <row r="11" spans="1:30" s="254" customFormat="1" ht="26.25" customHeight="1" x14ac:dyDescent="0.25">
      <c r="A11" s="60" t="s">
        <v>42</v>
      </c>
      <c r="B11" s="252" t="s">
        <v>418</v>
      </c>
      <c r="C11" s="253">
        <f t="shared" ref="C11:C23" si="0">D11+E11</f>
        <v>43631000000</v>
      </c>
      <c r="D11" s="253">
        <f>SUM(D12:D23)</f>
        <v>43271000000</v>
      </c>
      <c r="E11" s="253">
        <f t="shared" ref="E11:E23" si="1">SUM(F11:G11)</f>
        <v>360000000</v>
      </c>
      <c r="F11" s="253">
        <f>SUM(F12:F23)</f>
        <v>0</v>
      </c>
      <c r="G11" s="253">
        <f t="shared" ref="G11:G23" si="2">SUM(H11:J11)</f>
        <v>360000000</v>
      </c>
      <c r="H11" s="253">
        <f t="shared" ref="H11:O11" si="3">SUM(H12:H23)</f>
        <v>0</v>
      </c>
      <c r="I11" s="253">
        <f t="shared" si="3"/>
        <v>0</v>
      </c>
      <c r="J11" s="253">
        <f t="shared" si="3"/>
        <v>360000000</v>
      </c>
      <c r="K11" s="253">
        <f t="shared" si="3"/>
        <v>59980460192</v>
      </c>
      <c r="L11" s="253">
        <f t="shared" si="3"/>
        <v>43271000000</v>
      </c>
      <c r="M11" s="253">
        <f t="shared" si="3"/>
        <v>16709460192</v>
      </c>
      <c r="N11" s="253">
        <f t="shared" si="3"/>
        <v>0</v>
      </c>
      <c r="O11" s="253">
        <f t="shared" si="3"/>
        <v>16709460192</v>
      </c>
      <c r="P11" s="253"/>
      <c r="Q11" s="253">
        <f>SUM(Q12:Q23)</f>
        <v>10802130192</v>
      </c>
      <c r="R11" s="253">
        <f>SUM(R12:R23)</f>
        <v>5907330000</v>
      </c>
      <c r="S11" s="255">
        <f t="shared" ref="S11:S23" si="4">K11/C11%</f>
        <v>137.47211888794664</v>
      </c>
      <c r="T11" s="255">
        <f>D11/L11%</f>
        <v>100</v>
      </c>
      <c r="U11" s="255">
        <f t="shared" ref="U11:U23" si="5">W11</f>
        <v>4641.5167199999996</v>
      </c>
      <c r="V11" s="255">
        <f>SUM(V12:V23)</f>
        <v>0</v>
      </c>
      <c r="W11" s="255">
        <f t="shared" ref="W11:W23" si="6">O11/G11%</f>
        <v>4641.5167199999996</v>
      </c>
      <c r="X11" s="255"/>
      <c r="Y11" s="255"/>
      <c r="Z11" s="255">
        <f t="shared" ref="Z11:Z23" si="7">R11/J11%</f>
        <v>1640.925</v>
      </c>
    </row>
    <row r="12" spans="1:30" ht="24" customHeight="1" x14ac:dyDescent="0.25">
      <c r="A12" s="38">
        <v>1</v>
      </c>
      <c r="B12" s="250" t="s">
        <v>428</v>
      </c>
      <c r="C12" s="251">
        <f t="shared" si="0"/>
        <v>30000000</v>
      </c>
      <c r="D12" s="251">
        <v>0</v>
      </c>
      <c r="E12" s="251">
        <f t="shared" si="1"/>
        <v>30000000</v>
      </c>
      <c r="F12" s="251">
        <v>0</v>
      </c>
      <c r="G12" s="251">
        <f t="shared" si="2"/>
        <v>30000000</v>
      </c>
      <c r="H12" s="251">
        <v>0</v>
      </c>
      <c r="I12" s="251"/>
      <c r="J12" s="251">
        <v>30000000</v>
      </c>
      <c r="K12" s="251">
        <f t="shared" ref="K12:K23" si="8">SUM(L12:M12)</f>
        <v>527190400</v>
      </c>
      <c r="L12" s="251">
        <v>0</v>
      </c>
      <c r="M12" s="251">
        <v>527190400</v>
      </c>
      <c r="N12" s="251">
        <v>0</v>
      </c>
      <c r="O12" s="251">
        <v>527190400</v>
      </c>
      <c r="P12" s="251"/>
      <c r="Q12" s="251">
        <v>229490400</v>
      </c>
      <c r="R12" s="251">
        <f>267700000+30000000</f>
        <v>297700000</v>
      </c>
      <c r="S12" s="256">
        <f t="shared" si="4"/>
        <v>1757.3013333333333</v>
      </c>
      <c r="T12" s="256"/>
      <c r="U12" s="256">
        <f t="shared" si="5"/>
        <v>1757.3013333333333</v>
      </c>
      <c r="V12" s="257">
        <v>0</v>
      </c>
      <c r="W12" s="256">
        <f t="shared" si="6"/>
        <v>1757.3013333333333</v>
      </c>
      <c r="X12" s="256"/>
      <c r="Y12" s="256"/>
      <c r="Z12" s="256">
        <f t="shared" si="7"/>
        <v>992.33333333333337</v>
      </c>
    </row>
    <row r="13" spans="1:30" s="239" customFormat="1" ht="24" customHeight="1" x14ac:dyDescent="0.25">
      <c r="A13" s="38">
        <v>2</v>
      </c>
      <c r="B13" s="250" t="s">
        <v>429</v>
      </c>
      <c r="C13" s="251">
        <f t="shared" si="0"/>
        <v>4843000000</v>
      </c>
      <c r="D13" s="251">
        <v>4813000000</v>
      </c>
      <c r="E13" s="251">
        <f t="shared" si="1"/>
        <v>30000000</v>
      </c>
      <c r="F13" s="251">
        <v>0</v>
      </c>
      <c r="G13" s="251">
        <f t="shared" si="2"/>
        <v>30000000</v>
      </c>
      <c r="H13" s="251">
        <v>0</v>
      </c>
      <c r="I13" s="251"/>
      <c r="J13" s="251">
        <v>30000000</v>
      </c>
      <c r="K13" s="251">
        <f t="shared" si="8"/>
        <v>6461824200</v>
      </c>
      <c r="L13" s="251">
        <v>4813000000</v>
      </c>
      <c r="M13" s="251">
        <v>1648824200</v>
      </c>
      <c r="N13" s="251">
        <v>0</v>
      </c>
      <c r="O13" s="251">
        <v>1648824200</v>
      </c>
      <c r="P13" s="251"/>
      <c r="Q13" s="251">
        <v>974520200</v>
      </c>
      <c r="R13" s="251">
        <v>674304000</v>
      </c>
      <c r="S13" s="256">
        <f t="shared" si="4"/>
        <v>133.42606235804254</v>
      </c>
      <c r="T13" s="256">
        <f>D13/L13%</f>
        <v>100</v>
      </c>
      <c r="U13" s="256">
        <f t="shared" si="5"/>
        <v>5496.0806666666667</v>
      </c>
      <c r="V13" s="257">
        <v>0</v>
      </c>
      <c r="W13" s="256">
        <f t="shared" si="6"/>
        <v>5496.0806666666667</v>
      </c>
      <c r="X13" s="256"/>
      <c r="Y13" s="256"/>
      <c r="Z13" s="256">
        <f t="shared" si="7"/>
        <v>2247.6799999999998</v>
      </c>
    </row>
    <row r="14" spans="1:30" s="239" customFormat="1" ht="24" customHeight="1" x14ac:dyDescent="0.25">
      <c r="A14" s="38">
        <v>3</v>
      </c>
      <c r="B14" s="250" t="s">
        <v>430</v>
      </c>
      <c r="C14" s="251">
        <f t="shared" si="0"/>
        <v>5970000000</v>
      </c>
      <c r="D14" s="251">
        <v>5940000000</v>
      </c>
      <c r="E14" s="251">
        <f t="shared" si="1"/>
        <v>30000000</v>
      </c>
      <c r="F14" s="251">
        <v>0</v>
      </c>
      <c r="G14" s="251">
        <f t="shared" si="2"/>
        <v>30000000</v>
      </c>
      <c r="H14" s="251">
        <v>0</v>
      </c>
      <c r="I14" s="251"/>
      <c r="J14" s="251">
        <v>30000000</v>
      </c>
      <c r="K14" s="251">
        <f t="shared" si="8"/>
        <v>7732729252</v>
      </c>
      <c r="L14" s="251">
        <v>5940000000</v>
      </c>
      <c r="M14" s="251">
        <v>1792729252</v>
      </c>
      <c r="N14" s="251">
        <v>0</v>
      </c>
      <c r="O14" s="251">
        <v>1792729252</v>
      </c>
      <c r="P14" s="251"/>
      <c r="Q14" s="251">
        <v>897159252</v>
      </c>
      <c r="R14" s="251">
        <v>895570000</v>
      </c>
      <c r="S14" s="256">
        <f t="shared" si="4"/>
        <v>129.5264531323283</v>
      </c>
      <c r="T14" s="256">
        <f>D14/L14%</f>
        <v>100</v>
      </c>
      <c r="U14" s="256">
        <f t="shared" si="5"/>
        <v>5975.764173333333</v>
      </c>
      <c r="V14" s="257">
        <v>0</v>
      </c>
      <c r="W14" s="256">
        <f t="shared" si="6"/>
        <v>5975.764173333333</v>
      </c>
      <c r="X14" s="256"/>
      <c r="Y14" s="256"/>
      <c r="Z14" s="256">
        <f t="shared" si="7"/>
        <v>2985.2333333333331</v>
      </c>
    </row>
    <row r="15" spans="1:30" s="240" customFormat="1" ht="24" customHeight="1" x14ac:dyDescent="0.25">
      <c r="A15" s="38">
        <v>4</v>
      </c>
      <c r="B15" s="250" t="s">
        <v>431</v>
      </c>
      <c r="C15" s="251">
        <f t="shared" si="0"/>
        <v>625000000</v>
      </c>
      <c r="D15" s="251">
        <v>595000000</v>
      </c>
      <c r="E15" s="251">
        <f t="shared" si="1"/>
        <v>30000000</v>
      </c>
      <c r="F15" s="251">
        <v>0</v>
      </c>
      <c r="G15" s="251">
        <f t="shared" si="2"/>
        <v>30000000</v>
      </c>
      <c r="H15" s="251">
        <v>0</v>
      </c>
      <c r="I15" s="251"/>
      <c r="J15" s="251">
        <v>30000000</v>
      </c>
      <c r="K15" s="251">
        <f t="shared" si="8"/>
        <v>1509312550</v>
      </c>
      <c r="L15" s="251">
        <v>595000000</v>
      </c>
      <c r="M15" s="251">
        <v>914312550</v>
      </c>
      <c r="N15" s="251">
        <v>0</v>
      </c>
      <c r="O15" s="251">
        <v>914312550</v>
      </c>
      <c r="P15" s="251"/>
      <c r="Q15" s="251">
        <v>474812550</v>
      </c>
      <c r="R15" s="251">
        <v>439500000</v>
      </c>
      <c r="S15" s="256">
        <f t="shared" si="4"/>
        <v>241.49000799999999</v>
      </c>
      <c r="T15" s="256">
        <f>D15/L15%</f>
        <v>100</v>
      </c>
      <c r="U15" s="256">
        <f t="shared" si="5"/>
        <v>3047.7085000000002</v>
      </c>
      <c r="V15" s="257">
        <v>0</v>
      </c>
      <c r="W15" s="256">
        <f t="shared" si="6"/>
        <v>3047.7085000000002</v>
      </c>
      <c r="X15" s="256"/>
      <c r="Y15" s="256"/>
      <c r="Z15" s="256">
        <f t="shared" si="7"/>
        <v>1465</v>
      </c>
    </row>
    <row r="16" spans="1:30" s="239" customFormat="1" ht="24" customHeight="1" x14ac:dyDescent="0.25">
      <c r="A16" s="38">
        <v>5</v>
      </c>
      <c r="B16" s="250" t="s">
        <v>432</v>
      </c>
      <c r="C16" s="251">
        <f t="shared" si="0"/>
        <v>7816000000</v>
      </c>
      <c r="D16" s="251">
        <v>7786000000</v>
      </c>
      <c r="E16" s="251">
        <f t="shared" si="1"/>
        <v>30000000</v>
      </c>
      <c r="F16" s="251">
        <v>0</v>
      </c>
      <c r="G16" s="251">
        <f t="shared" si="2"/>
        <v>30000000</v>
      </c>
      <c r="H16" s="251">
        <v>0</v>
      </c>
      <c r="I16" s="251"/>
      <c r="J16" s="251">
        <v>30000000</v>
      </c>
      <c r="K16" s="251">
        <f t="shared" si="8"/>
        <v>8635259600</v>
      </c>
      <c r="L16" s="251">
        <v>7786000000</v>
      </c>
      <c r="M16" s="251">
        <v>849259600</v>
      </c>
      <c r="N16" s="251">
        <v>0</v>
      </c>
      <c r="O16" s="251">
        <v>849259600</v>
      </c>
      <c r="P16" s="251"/>
      <c r="Q16" s="251">
        <v>612659600</v>
      </c>
      <c r="R16" s="251">
        <v>236600000</v>
      </c>
      <c r="S16" s="256">
        <f t="shared" si="4"/>
        <v>110.48182702149437</v>
      </c>
      <c r="T16" s="256">
        <f>D16/L16%</f>
        <v>100</v>
      </c>
      <c r="U16" s="256">
        <f t="shared" si="5"/>
        <v>2830.8653333333332</v>
      </c>
      <c r="V16" s="257">
        <v>0</v>
      </c>
      <c r="W16" s="256">
        <f t="shared" si="6"/>
        <v>2830.8653333333332</v>
      </c>
      <c r="X16" s="256"/>
      <c r="Y16" s="256"/>
      <c r="Z16" s="256">
        <f t="shared" si="7"/>
        <v>788.66666666666663</v>
      </c>
    </row>
    <row r="17" spans="1:26" s="239" customFormat="1" ht="24" customHeight="1" x14ac:dyDescent="0.25">
      <c r="A17" s="38">
        <v>6</v>
      </c>
      <c r="B17" s="250" t="s">
        <v>433</v>
      </c>
      <c r="C17" s="251">
        <f t="shared" si="0"/>
        <v>30000000</v>
      </c>
      <c r="D17" s="251">
        <v>0</v>
      </c>
      <c r="E17" s="251">
        <f t="shared" si="1"/>
        <v>30000000</v>
      </c>
      <c r="F17" s="251">
        <v>0</v>
      </c>
      <c r="G17" s="251">
        <f t="shared" si="2"/>
        <v>30000000</v>
      </c>
      <c r="H17" s="251">
        <v>0</v>
      </c>
      <c r="I17" s="251"/>
      <c r="J17" s="251">
        <v>30000000</v>
      </c>
      <c r="K17" s="251">
        <f t="shared" si="8"/>
        <v>797285600</v>
      </c>
      <c r="L17" s="251">
        <v>0</v>
      </c>
      <c r="M17" s="251">
        <v>797285600</v>
      </c>
      <c r="N17" s="251">
        <v>0</v>
      </c>
      <c r="O17" s="251">
        <v>797285600</v>
      </c>
      <c r="P17" s="251"/>
      <c r="Q17" s="251">
        <v>551185600</v>
      </c>
      <c r="R17" s="251">
        <v>246100000</v>
      </c>
      <c r="S17" s="256">
        <f t="shared" si="4"/>
        <v>2657.6186666666667</v>
      </c>
      <c r="T17" s="256"/>
      <c r="U17" s="256">
        <f t="shared" si="5"/>
        <v>2657.6186666666667</v>
      </c>
      <c r="V17" s="257">
        <v>0</v>
      </c>
      <c r="W17" s="256">
        <f t="shared" si="6"/>
        <v>2657.6186666666667</v>
      </c>
      <c r="X17" s="256"/>
      <c r="Y17" s="256"/>
      <c r="Z17" s="256">
        <f t="shared" si="7"/>
        <v>820.33333333333337</v>
      </c>
    </row>
    <row r="18" spans="1:26" s="239" customFormat="1" ht="24" customHeight="1" x14ac:dyDescent="0.25">
      <c r="A18" s="38">
        <v>7</v>
      </c>
      <c r="B18" s="250" t="s">
        <v>434</v>
      </c>
      <c r="C18" s="251">
        <f t="shared" si="0"/>
        <v>30000000</v>
      </c>
      <c r="D18" s="251">
        <v>0</v>
      </c>
      <c r="E18" s="251">
        <f t="shared" si="1"/>
        <v>30000000</v>
      </c>
      <c r="F18" s="251">
        <v>0</v>
      </c>
      <c r="G18" s="251">
        <f t="shared" si="2"/>
        <v>30000000</v>
      </c>
      <c r="H18" s="251">
        <v>0</v>
      </c>
      <c r="I18" s="251"/>
      <c r="J18" s="251">
        <v>30000000</v>
      </c>
      <c r="K18" s="251">
        <f t="shared" si="8"/>
        <v>4999751000</v>
      </c>
      <c r="L18" s="251">
        <v>0</v>
      </c>
      <c r="M18" s="251">
        <v>4999751000</v>
      </c>
      <c r="N18" s="251">
        <v>0</v>
      </c>
      <c r="O18" s="251">
        <v>4999751000</v>
      </c>
      <c r="P18" s="251"/>
      <c r="Q18" s="251">
        <v>4076495000</v>
      </c>
      <c r="R18" s="251">
        <f>893256000+30000000</f>
        <v>923256000</v>
      </c>
      <c r="S18" s="256">
        <f t="shared" si="4"/>
        <v>16665.836666666666</v>
      </c>
      <c r="T18" s="256"/>
      <c r="U18" s="256">
        <f t="shared" si="5"/>
        <v>16665.836666666666</v>
      </c>
      <c r="V18" s="257">
        <v>0</v>
      </c>
      <c r="W18" s="256">
        <f t="shared" si="6"/>
        <v>16665.836666666666</v>
      </c>
      <c r="X18" s="256"/>
      <c r="Y18" s="256"/>
      <c r="Z18" s="256">
        <f t="shared" si="7"/>
        <v>3077.52</v>
      </c>
    </row>
    <row r="19" spans="1:26" s="239" customFormat="1" ht="24" customHeight="1" x14ac:dyDescent="0.25">
      <c r="A19" s="38">
        <v>8</v>
      </c>
      <c r="B19" s="250" t="s">
        <v>435</v>
      </c>
      <c r="C19" s="251">
        <f t="shared" si="0"/>
        <v>5236000000</v>
      </c>
      <c r="D19" s="251">
        <v>5206000000</v>
      </c>
      <c r="E19" s="251">
        <f t="shared" si="1"/>
        <v>30000000</v>
      </c>
      <c r="F19" s="251">
        <v>0</v>
      </c>
      <c r="G19" s="251">
        <f t="shared" si="2"/>
        <v>30000000</v>
      </c>
      <c r="H19" s="251">
        <v>0</v>
      </c>
      <c r="I19" s="251"/>
      <c r="J19" s="251">
        <v>30000000</v>
      </c>
      <c r="K19" s="251">
        <f t="shared" si="8"/>
        <v>5968968200</v>
      </c>
      <c r="L19" s="251">
        <v>5206000000</v>
      </c>
      <c r="M19" s="251">
        <v>762968200</v>
      </c>
      <c r="N19" s="251">
        <v>0</v>
      </c>
      <c r="O19" s="251">
        <v>762968200</v>
      </c>
      <c r="P19" s="251"/>
      <c r="Q19" s="251">
        <v>512968200</v>
      </c>
      <c r="R19" s="251">
        <v>250000000</v>
      </c>
      <c r="S19" s="256">
        <f t="shared" si="4"/>
        <v>113.99862872421696</v>
      </c>
      <c r="T19" s="256">
        <f>D19/L19%</f>
        <v>100</v>
      </c>
      <c r="U19" s="256">
        <f t="shared" si="5"/>
        <v>2543.2273333333333</v>
      </c>
      <c r="V19" s="257">
        <v>0</v>
      </c>
      <c r="W19" s="256">
        <f t="shared" si="6"/>
        <v>2543.2273333333333</v>
      </c>
      <c r="X19" s="256"/>
      <c r="Y19" s="256"/>
      <c r="Z19" s="256">
        <f t="shared" si="7"/>
        <v>833.33333333333337</v>
      </c>
    </row>
    <row r="20" spans="1:26" s="239" customFormat="1" ht="24" customHeight="1" x14ac:dyDescent="0.25">
      <c r="A20" s="38">
        <v>9</v>
      </c>
      <c r="B20" s="250" t="s">
        <v>436</v>
      </c>
      <c r="C20" s="251">
        <f t="shared" si="0"/>
        <v>3965000000</v>
      </c>
      <c r="D20" s="251">
        <v>3935000000</v>
      </c>
      <c r="E20" s="251">
        <f t="shared" si="1"/>
        <v>30000000</v>
      </c>
      <c r="F20" s="251">
        <v>0</v>
      </c>
      <c r="G20" s="251">
        <f t="shared" si="2"/>
        <v>30000000</v>
      </c>
      <c r="H20" s="251">
        <v>0</v>
      </c>
      <c r="I20" s="251"/>
      <c r="J20" s="251">
        <v>30000000</v>
      </c>
      <c r="K20" s="251">
        <f t="shared" si="8"/>
        <v>4714995050</v>
      </c>
      <c r="L20" s="251">
        <v>3935000000</v>
      </c>
      <c r="M20" s="251">
        <v>779995050</v>
      </c>
      <c r="N20" s="251">
        <v>0</v>
      </c>
      <c r="O20" s="251">
        <v>779995050</v>
      </c>
      <c r="P20" s="251"/>
      <c r="Q20" s="251">
        <v>490895050</v>
      </c>
      <c r="R20" s="251">
        <v>289100000</v>
      </c>
      <c r="S20" s="256">
        <f t="shared" si="4"/>
        <v>118.91538587641867</v>
      </c>
      <c r="T20" s="256">
        <f>D20/L20%</f>
        <v>100</v>
      </c>
      <c r="U20" s="256">
        <f t="shared" si="5"/>
        <v>2599.9834999999998</v>
      </c>
      <c r="V20" s="257">
        <v>0</v>
      </c>
      <c r="W20" s="256">
        <f t="shared" si="6"/>
        <v>2599.9834999999998</v>
      </c>
      <c r="X20" s="256"/>
      <c r="Y20" s="256"/>
      <c r="Z20" s="256">
        <f t="shared" si="7"/>
        <v>963.66666666666663</v>
      </c>
    </row>
    <row r="21" spans="1:26" s="239" customFormat="1" ht="24" customHeight="1" x14ac:dyDescent="0.25">
      <c r="A21" s="38">
        <v>10</v>
      </c>
      <c r="B21" s="250" t="s">
        <v>437</v>
      </c>
      <c r="C21" s="251">
        <f t="shared" si="0"/>
        <v>6883000000</v>
      </c>
      <c r="D21" s="251">
        <v>6853000000</v>
      </c>
      <c r="E21" s="251">
        <f t="shared" si="1"/>
        <v>30000000</v>
      </c>
      <c r="F21" s="251">
        <v>0</v>
      </c>
      <c r="G21" s="251">
        <f t="shared" si="2"/>
        <v>30000000</v>
      </c>
      <c r="H21" s="251">
        <v>0</v>
      </c>
      <c r="I21" s="251"/>
      <c r="J21" s="251">
        <v>30000000</v>
      </c>
      <c r="K21" s="251">
        <f t="shared" si="8"/>
        <v>8307907340</v>
      </c>
      <c r="L21" s="251">
        <v>6853000000</v>
      </c>
      <c r="M21" s="251">
        <v>1454907340</v>
      </c>
      <c r="N21" s="251">
        <v>0</v>
      </c>
      <c r="O21" s="251">
        <v>1454907340</v>
      </c>
      <c r="P21" s="251"/>
      <c r="Q21" s="251">
        <v>783907340</v>
      </c>
      <c r="R21" s="251">
        <v>671000000</v>
      </c>
      <c r="S21" s="256">
        <f t="shared" si="4"/>
        <v>120.70183553682988</v>
      </c>
      <c r="T21" s="256">
        <f>D21/L21%</f>
        <v>100</v>
      </c>
      <c r="U21" s="256">
        <f t="shared" si="5"/>
        <v>4849.6911333333337</v>
      </c>
      <c r="V21" s="257">
        <v>0</v>
      </c>
      <c r="W21" s="256">
        <f t="shared" si="6"/>
        <v>4849.6911333333337</v>
      </c>
      <c r="X21" s="256"/>
      <c r="Y21" s="256"/>
      <c r="Z21" s="256">
        <f t="shared" si="7"/>
        <v>2236.6666666666665</v>
      </c>
    </row>
    <row r="22" spans="1:26" s="239" customFormat="1" ht="24" customHeight="1" x14ac:dyDescent="0.25">
      <c r="A22" s="38">
        <v>11</v>
      </c>
      <c r="B22" s="250" t="s">
        <v>438</v>
      </c>
      <c r="C22" s="251">
        <f t="shared" si="0"/>
        <v>4208000000</v>
      </c>
      <c r="D22" s="251">
        <v>4178000000</v>
      </c>
      <c r="E22" s="251">
        <f t="shared" si="1"/>
        <v>30000000</v>
      </c>
      <c r="F22" s="251">
        <v>0</v>
      </c>
      <c r="G22" s="251">
        <f t="shared" si="2"/>
        <v>30000000</v>
      </c>
      <c r="H22" s="251">
        <v>0</v>
      </c>
      <c r="I22" s="251"/>
      <c r="J22" s="251">
        <v>30000000</v>
      </c>
      <c r="K22" s="251">
        <f t="shared" si="8"/>
        <v>5185220200</v>
      </c>
      <c r="L22" s="251">
        <v>4178000000</v>
      </c>
      <c r="M22" s="251">
        <v>1007220200</v>
      </c>
      <c r="N22" s="251">
        <v>0</v>
      </c>
      <c r="O22" s="251">
        <v>1007220200</v>
      </c>
      <c r="P22" s="251"/>
      <c r="Q22" s="251">
        <v>644120200</v>
      </c>
      <c r="R22" s="251">
        <v>363100000</v>
      </c>
      <c r="S22" s="256">
        <f t="shared" si="4"/>
        <v>123.22291349809886</v>
      </c>
      <c r="T22" s="256">
        <f>D22/L22%</f>
        <v>100</v>
      </c>
      <c r="U22" s="256">
        <f t="shared" si="5"/>
        <v>3357.4006666666669</v>
      </c>
      <c r="V22" s="257">
        <v>0</v>
      </c>
      <c r="W22" s="256">
        <f t="shared" si="6"/>
        <v>3357.4006666666669</v>
      </c>
      <c r="X22" s="256"/>
      <c r="Y22" s="256"/>
      <c r="Z22" s="256">
        <f t="shared" si="7"/>
        <v>1210.3333333333333</v>
      </c>
    </row>
    <row r="23" spans="1:26" s="239" customFormat="1" ht="24" customHeight="1" x14ac:dyDescent="0.25">
      <c r="A23" s="38">
        <v>12</v>
      </c>
      <c r="B23" s="250" t="s">
        <v>439</v>
      </c>
      <c r="C23" s="251">
        <f t="shared" si="0"/>
        <v>3995000000</v>
      </c>
      <c r="D23" s="251">
        <v>3965000000</v>
      </c>
      <c r="E23" s="251">
        <f t="shared" si="1"/>
        <v>30000000</v>
      </c>
      <c r="F23" s="251">
        <v>0</v>
      </c>
      <c r="G23" s="251">
        <f t="shared" si="2"/>
        <v>30000000</v>
      </c>
      <c r="H23" s="251">
        <v>0</v>
      </c>
      <c r="I23" s="251"/>
      <c r="J23" s="251">
        <v>30000000</v>
      </c>
      <c r="K23" s="251">
        <f t="shared" si="8"/>
        <v>5140016800</v>
      </c>
      <c r="L23" s="251">
        <v>3965000000</v>
      </c>
      <c r="M23" s="251">
        <v>1175016800</v>
      </c>
      <c r="N23" s="251">
        <v>0</v>
      </c>
      <c r="O23" s="251">
        <v>1175016800</v>
      </c>
      <c r="P23" s="251"/>
      <c r="Q23" s="251">
        <v>553916800</v>
      </c>
      <c r="R23" s="251">
        <v>621100000</v>
      </c>
      <c r="S23" s="256">
        <f t="shared" si="4"/>
        <v>128.66124655819775</v>
      </c>
      <c r="T23" s="256">
        <f>D23/L23%</f>
        <v>100</v>
      </c>
      <c r="U23" s="256">
        <f t="shared" si="5"/>
        <v>3916.7226666666666</v>
      </c>
      <c r="V23" s="257">
        <v>0</v>
      </c>
      <c r="W23" s="256">
        <f t="shared" si="6"/>
        <v>3916.7226666666666</v>
      </c>
      <c r="X23" s="256"/>
      <c r="Y23" s="256"/>
      <c r="Z23" s="256">
        <f t="shared" si="7"/>
        <v>2070.3333333333335</v>
      </c>
    </row>
    <row r="24" spans="1:26" x14ac:dyDescent="0.25">
      <c r="A24" s="238"/>
      <c r="B24" s="237"/>
      <c r="C24" s="236"/>
      <c r="D24" s="236"/>
      <c r="E24" s="236"/>
      <c r="F24" s="236"/>
      <c r="G24" s="236"/>
      <c r="H24" s="236"/>
      <c r="I24" s="236"/>
      <c r="J24" s="236"/>
      <c r="K24" s="236"/>
      <c r="L24" s="236"/>
      <c r="M24" s="236"/>
      <c r="N24" s="236"/>
      <c r="O24" s="236"/>
      <c r="P24" s="236"/>
      <c r="Q24" s="236"/>
      <c r="R24" s="236"/>
      <c r="S24" s="236"/>
      <c r="T24" s="236"/>
      <c r="U24" s="235"/>
      <c r="V24" s="235"/>
      <c r="W24" s="235"/>
      <c r="X24" s="235"/>
      <c r="Y24" s="235"/>
      <c r="Z24" s="235"/>
    </row>
  </sheetData>
  <mergeCells count="36">
    <mergeCell ref="A7:A10"/>
    <mergeCell ref="B7:B10"/>
    <mergeCell ref="C7:J7"/>
    <mergeCell ref="K7:R7"/>
    <mergeCell ref="S7:Z7"/>
    <mergeCell ref="Y9:Y10"/>
    <mergeCell ref="Z9:Z10"/>
    <mergeCell ref="N9:O9"/>
    <mergeCell ref="P9:P10"/>
    <mergeCell ref="Q9:Q10"/>
    <mergeCell ref="R9:R10"/>
    <mergeCell ref="U9:U10"/>
    <mergeCell ref="V9:W9"/>
    <mergeCell ref="S8:S10"/>
    <mergeCell ref="T8:T10"/>
    <mergeCell ref="C8:C10"/>
    <mergeCell ref="D8:D10"/>
    <mergeCell ref="E8:J8"/>
    <mergeCell ref="K8:K10"/>
    <mergeCell ref="L8:L10"/>
    <mergeCell ref="H9:H10"/>
    <mergeCell ref="I9:I10"/>
    <mergeCell ref="J9:J10"/>
    <mergeCell ref="A1:B1"/>
    <mergeCell ref="A2:B2"/>
    <mergeCell ref="A4:T4"/>
    <mergeCell ref="A5:T5"/>
    <mergeCell ref="V1:Z1"/>
    <mergeCell ref="U8:Z8"/>
    <mergeCell ref="E9:E10"/>
    <mergeCell ref="F9:G9"/>
    <mergeCell ref="E6:J6"/>
    <mergeCell ref="X6:Z6"/>
    <mergeCell ref="M8:R8"/>
    <mergeCell ref="M9:M10"/>
    <mergeCell ref="X9:X10"/>
  </mergeCells>
  <pageMargins left="0.31496062992125984" right="0.19685039370078741" top="0.59055118110236227" bottom="0.43307086614173229" header="0.31496062992125984" footer="0.31496062992125984"/>
  <pageSetup scale="4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70"/>
  <sheetViews>
    <sheetView tabSelected="1" workbookViewId="0">
      <selection activeCell="D1" sqref="D1:T1048576"/>
    </sheetView>
  </sheetViews>
  <sheetFormatPr defaultColWidth="9.140625" defaultRowHeight="15.75" x14ac:dyDescent="0.25"/>
  <cols>
    <col min="1" max="1" width="6.7109375" style="69" customWidth="1"/>
    <col min="2" max="2" width="24.5703125" style="69" customWidth="1"/>
    <col min="3" max="3" width="8.140625" style="69" customWidth="1"/>
    <col min="4" max="4" width="14.28515625" style="94" customWidth="1"/>
    <col min="5" max="5" width="14.140625" style="93" customWidth="1"/>
    <col min="6" max="6" width="14.42578125" style="93" customWidth="1"/>
    <col min="7" max="7" width="14" style="94" customWidth="1"/>
    <col min="8" max="8" width="11.42578125" style="93" customWidth="1"/>
    <col min="9" max="9" width="10.140625" style="95" customWidth="1"/>
    <col min="10" max="10" width="8" style="95" customWidth="1"/>
    <col min="11" max="11" width="14.140625" style="93" customWidth="1"/>
    <col min="12" max="12" width="13.7109375" style="95" customWidth="1"/>
    <col min="13" max="13" width="9.140625" style="95" customWidth="1"/>
    <col min="14" max="14" width="15.140625" style="94" customWidth="1"/>
    <col min="15" max="15" width="15.7109375" style="93" customWidth="1"/>
    <col min="16" max="16" width="14.5703125" style="95" customWidth="1"/>
    <col min="17" max="17" width="7.28515625" style="95" customWidth="1"/>
    <col min="18" max="18" width="15.42578125" style="93" customWidth="1"/>
    <col min="19" max="19" width="15" style="95" customWidth="1"/>
    <col min="20" max="20" width="7.85546875" style="95" customWidth="1"/>
    <col min="21" max="21" width="14.42578125" style="94" customWidth="1"/>
    <col min="22" max="22" width="13.42578125" style="93" customWidth="1"/>
    <col min="23" max="23" width="13.140625" style="93" customWidth="1"/>
    <col min="24" max="24" width="14.5703125" style="94" customWidth="1"/>
    <col min="25" max="25" width="8.28515625" style="93" customWidth="1"/>
    <col min="26" max="26" width="8.85546875" style="95" customWidth="1"/>
    <col min="27" max="27" width="5.85546875" style="95" customWidth="1"/>
    <col min="28" max="28" width="14" style="93" customWidth="1"/>
    <col min="29" max="29" width="14.140625" style="95" customWidth="1"/>
    <col min="30" max="30" width="6.140625" style="95" customWidth="1"/>
    <col min="31" max="31" width="14.28515625" style="94" customWidth="1"/>
    <col min="32" max="32" width="14.7109375" style="93" customWidth="1"/>
    <col min="33" max="33" width="14.5703125" style="95" customWidth="1"/>
    <col min="34" max="34" width="6.85546875" style="95" customWidth="1"/>
    <col min="35" max="35" width="13.5703125" style="93" customWidth="1"/>
    <col min="36" max="36" width="13.5703125" style="95" customWidth="1"/>
    <col min="37" max="37" width="5.28515625" style="95" customWidth="1"/>
    <col min="38" max="38" width="8.140625" style="69" customWidth="1"/>
    <col min="39" max="39" width="7.140625" style="69" customWidth="1"/>
    <col min="40" max="41" width="8.140625" style="69" customWidth="1"/>
    <col min="42" max="42" width="7.28515625" style="69" customWidth="1"/>
    <col min="43" max="43" width="7.42578125" style="69" customWidth="1"/>
    <col min="44" max="44" width="8.140625" style="69" customWidth="1"/>
    <col min="45" max="45" width="7.42578125" style="69" customWidth="1"/>
    <col min="46" max="46" width="8.5703125" style="69" customWidth="1"/>
    <col min="47" max="16384" width="9.140625" style="69"/>
  </cols>
  <sheetData>
    <row r="1" spans="1:48" ht="16.5" customHeight="1" x14ac:dyDescent="0.25">
      <c r="A1" s="61" t="s">
        <v>224</v>
      </c>
      <c r="B1" s="62"/>
      <c r="C1" s="63"/>
      <c r="D1" s="64"/>
      <c r="E1" s="65"/>
      <c r="F1" s="65"/>
      <c r="G1" s="64"/>
      <c r="H1" s="65"/>
      <c r="I1" s="66"/>
      <c r="J1" s="66"/>
      <c r="K1" s="65"/>
      <c r="L1" s="66"/>
      <c r="M1" s="66"/>
      <c r="N1" s="64"/>
      <c r="O1" s="65"/>
      <c r="P1" s="66"/>
      <c r="Q1" s="408" t="s">
        <v>225</v>
      </c>
      <c r="R1" s="408"/>
      <c r="S1" s="408"/>
      <c r="T1" s="408"/>
      <c r="U1" s="68"/>
      <c r="V1" s="68"/>
      <c r="W1" s="65"/>
      <c r="X1" s="64"/>
      <c r="Y1" s="65"/>
      <c r="Z1" s="66"/>
      <c r="AA1" s="66"/>
      <c r="AB1" s="65"/>
      <c r="AC1" s="66"/>
      <c r="AD1" s="66"/>
      <c r="AE1" s="64"/>
      <c r="AF1" s="65"/>
      <c r="AG1" s="66"/>
      <c r="AH1" s="66"/>
      <c r="AI1" s="65"/>
      <c r="AJ1" s="66"/>
      <c r="AK1" s="66"/>
      <c r="AL1" s="63"/>
      <c r="AM1" s="63"/>
      <c r="AN1" s="63"/>
      <c r="AO1" s="63"/>
      <c r="AP1" s="63"/>
      <c r="AQ1" s="63"/>
      <c r="AR1" s="63"/>
      <c r="AS1" s="63"/>
      <c r="AT1" s="63"/>
    </row>
    <row r="2" spans="1:48" ht="16.5" x14ac:dyDescent="0.25">
      <c r="A2" s="61" t="s">
        <v>41</v>
      </c>
      <c r="B2" s="62"/>
      <c r="C2" s="63"/>
      <c r="D2" s="64"/>
      <c r="E2" s="65"/>
      <c r="F2" s="65"/>
      <c r="G2" s="64"/>
      <c r="H2" s="65"/>
      <c r="I2" s="66"/>
      <c r="J2" s="66"/>
      <c r="K2" s="65"/>
      <c r="L2" s="66"/>
      <c r="M2" s="66"/>
      <c r="N2" s="64"/>
      <c r="O2" s="65"/>
      <c r="P2" s="66"/>
      <c r="Q2" s="66"/>
      <c r="R2" s="65"/>
      <c r="S2" s="66"/>
      <c r="T2" s="70"/>
      <c r="U2" s="64"/>
      <c r="V2" s="65"/>
      <c r="W2" s="65"/>
      <c r="X2" s="64"/>
      <c r="Y2" s="65"/>
      <c r="Z2" s="66"/>
      <c r="AA2" s="66"/>
      <c r="AB2" s="65"/>
      <c r="AC2" s="66"/>
      <c r="AD2" s="66"/>
      <c r="AE2" s="64"/>
      <c r="AF2" s="65"/>
      <c r="AG2" s="66"/>
      <c r="AH2" s="66"/>
      <c r="AI2" s="65"/>
      <c r="AJ2" s="66"/>
      <c r="AK2" s="66"/>
      <c r="AL2" s="63"/>
      <c r="AM2" s="63"/>
      <c r="AN2" s="63"/>
      <c r="AO2" s="63"/>
      <c r="AP2" s="63"/>
      <c r="AQ2" s="63"/>
      <c r="AR2" s="63"/>
      <c r="AS2" s="63"/>
      <c r="AT2" s="63"/>
    </row>
    <row r="3" spans="1:48" ht="16.5" customHeight="1" x14ac:dyDescent="0.25">
      <c r="A3" s="71"/>
      <c r="B3" s="62"/>
      <c r="C3" s="63"/>
      <c r="D3" s="64"/>
      <c r="E3" s="65"/>
      <c r="F3" s="65"/>
      <c r="G3" s="64"/>
      <c r="H3" s="65"/>
      <c r="I3" s="66"/>
      <c r="J3" s="66"/>
      <c r="K3" s="65"/>
      <c r="L3" s="66"/>
      <c r="M3" s="66"/>
      <c r="N3" s="64"/>
      <c r="O3" s="65"/>
      <c r="P3" s="66"/>
      <c r="Q3" s="66"/>
      <c r="R3" s="65"/>
      <c r="S3" s="66"/>
      <c r="T3" s="70"/>
      <c r="U3" s="64"/>
      <c r="V3" s="65"/>
      <c r="W3" s="65"/>
      <c r="X3" s="64"/>
      <c r="Y3" s="65"/>
      <c r="Z3" s="66"/>
      <c r="AA3" s="66"/>
      <c r="AB3" s="65"/>
      <c r="AC3" s="66"/>
      <c r="AD3" s="66"/>
      <c r="AE3" s="64"/>
      <c r="AF3" s="65"/>
      <c r="AG3" s="66"/>
      <c r="AH3" s="66"/>
      <c r="AI3" s="65"/>
      <c r="AJ3" s="66"/>
      <c r="AK3" s="66"/>
      <c r="AL3" s="63"/>
      <c r="AM3" s="63"/>
      <c r="AN3" s="63"/>
      <c r="AO3" s="63"/>
      <c r="AU3" s="68"/>
      <c r="AV3" s="68"/>
    </row>
    <row r="4" spans="1:48" ht="24" customHeight="1" x14ac:dyDescent="0.25">
      <c r="A4" s="409" t="s">
        <v>443</v>
      </c>
      <c r="B4" s="409"/>
      <c r="C4" s="409"/>
      <c r="D4" s="409"/>
      <c r="E4" s="409"/>
      <c r="F4" s="409"/>
      <c r="G4" s="409"/>
      <c r="H4" s="409"/>
      <c r="I4" s="409"/>
      <c r="J4" s="409"/>
      <c r="K4" s="409"/>
      <c r="L4" s="409"/>
      <c r="M4" s="409"/>
      <c r="N4" s="409"/>
      <c r="O4" s="409"/>
      <c r="P4" s="409"/>
      <c r="Q4" s="409"/>
      <c r="R4" s="409"/>
      <c r="S4" s="409"/>
      <c r="T4" s="409"/>
      <c r="U4" s="72"/>
      <c r="V4" s="73"/>
      <c r="W4" s="73"/>
      <c r="X4" s="72"/>
      <c r="Y4" s="73"/>
      <c r="Z4" s="74"/>
      <c r="AA4" s="74"/>
      <c r="AB4" s="73"/>
      <c r="AC4" s="74"/>
      <c r="AD4" s="74"/>
      <c r="AE4" s="72"/>
      <c r="AF4" s="73"/>
      <c r="AG4" s="74"/>
      <c r="AH4" s="74"/>
      <c r="AI4" s="73"/>
      <c r="AJ4" s="74"/>
      <c r="AK4" s="74"/>
      <c r="AL4" s="75"/>
      <c r="AM4" s="75"/>
      <c r="AN4" s="75"/>
      <c r="AO4" s="75"/>
      <c r="AP4" s="75"/>
      <c r="AQ4" s="75"/>
      <c r="AR4" s="75"/>
      <c r="AS4" s="75"/>
      <c r="AT4" s="75"/>
    </row>
    <row r="5" spans="1:48" ht="24" customHeight="1" x14ac:dyDescent="0.3">
      <c r="A5" s="410" t="s">
        <v>226</v>
      </c>
      <c r="B5" s="410"/>
      <c r="C5" s="410"/>
      <c r="D5" s="410"/>
      <c r="E5" s="410"/>
      <c r="F5" s="410"/>
      <c r="G5" s="410"/>
      <c r="H5" s="410"/>
      <c r="I5" s="410"/>
      <c r="J5" s="410"/>
      <c r="K5" s="410"/>
      <c r="L5" s="410"/>
      <c r="M5" s="410"/>
      <c r="N5" s="410"/>
      <c r="O5" s="410"/>
      <c r="P5" s="410"/>
      <c r="Q5" s="410"/>
      <c r="R5" s="410"/>
      <c r="S5" s="410"/>
      <c r="T5" s="410"/>
      <c r="U5" s="76"/>
      <c r="V5" s="77"/>
      <c r="W5" s="77"/>
      <c r="X5" s="76"/>
      <c r="Y5" s="77"/>
      <c r="Z5" s="78"/>
      <c r="AA5" s="78"/>
      <c r="AB5" s="77"/>
      <c r="AC5" s="78"/>
      <c r="AD5" s="78"/>
      <c r="AE5" s="76"/>
      <c r="AF5" s="77"/>
      <c r="AG5" s="78"/>
      <c r="AH5" s="78"/>
      <c r="AI5" s="77"/>
      <c r="AJ5" s="78"/>
      <c r="AK5" s="78"/>
      <c r="AL5" s="79"/>
      <c r="AM5" s="79"/>
      <c r="AN5" s="79"/>
      <c r="AO5" s="79"/>
      <c r="AP5" s="79"/>
      <c r="AQ5" s="79"/>
      <c r="AR5" s="79"/>
      <c r="AS5" s="79"/>
      <c r="AT5" s="79"/>
    </row>
    <row r="6" spans="1:48" x14ac:dyDescent="0.25">
      <c r="A6" s="63"/>
      <c r="B6" s="63"/>
      <c r="C6" s="63"/>
      <c r="D6" s="64"/>
      <c r="E6" s="65"/>
      <c r="F6" s="65"/>
      <c r="G6" s="64"/>
      <c r="H6" s="65"/>
      <c r="I6" s="66"/>
      <c r="J6" s="66"/>
      <c r="K6" s="65"/>
      <c r="L6" s="66"/>
      <c r="M6" s="66"/>
      <c r="N6" s="64"/>
      <c r="O6" s="65"/>
      <c r="P6" s="66"/>
      <c r="Q6" s="66"/>
      <c r="R6" s="65"/>
      <c r="S6" s="66"/>
      <c r="T6" s="80" t="s">
        <v>76</v>
      </c>
      <c r="U6" s="64"/>
      <c r="V6" s="65"/>
      <c r="W6" s="65"/>
      <c r="X6" s="64"/>
      <c r="Y6" s="65"/>
      <c r="Z6" s="66"/>
      <c r="AA6" s="66"/>
      <c r="AB6" s="65"/>
      <c r="AC6" s="66"/>
      <c r="AD6" s="66"/>
      <c r="AE6" s="64"/>
      <c r="AF6" s="65"/>
      <c r="AG6" s="66"/>
      <c r="AH6" s="66"/>
      <c r="AI6" s="65"/>
      <c r="AJ6" s="66"/>
      <c r="AK6" s="66"/>
      <c r="AL6" s="63"/>
      <c r="AM6" s="63"/>
      <c r="AN6" s="63"/>
      <c r="AO6" s="63"/>
      <c r="AP6" s="63"/>
      <c r="AQ6" s="63"/>
      <c r="AR6" s="63"/>
      <c r="AS6" s="63"/>
      <c r="AT6" s="63"/>
    </row>
    <row r="7" spans="1:48" s="63" customFormat="1" ht="22.5" customHeight="1" x14ac:dyDescent="0.25">
      <c r="A7" s="411" t="s">
        <v>0</v>
      </c>
      <c r="B7" s="411" t="s">
        <v>176</v>
      </c>
      <c r="C7" s="411" t="s">
        <v>227</v>
      </c>
      <c r="D7" s="414" t="s">
        <v>1</v>
      </c>
      <c r="E7" s="415"/>
      <c r="F7" s="415"/>
      <c r="G7" s="415"/>
      <c r="H7" s="415"/>
      <c r="I7" s="415"/>
      <c r="J7" s="415"/>
      <c r="K7" s="415"/>
      <c r="L7" s="415"/>
      <c r="M7" s="415"/>
      <c r="N7" s="415"/>
      <c r="O7" s="415"/>
      <c r="P7" s="415"/>
      <c r="Q7" s="415"/>
      <c r="R7" s="415"/>
      <c r="S7" s="415"/>
      <c r="T7" s="416"/>
      <c r="U7" s="414" t="s">
        <v>2</v>
      </c>
      <c r="V7" s="415"/>
      <c r="W7" s="415"/>
      <c r="X7" s="415"/>
      <c r="Y7" s="415"/>
      <c r="Z7" s="415"/>
      <c r="AA7" s="415"/>
      <c r="AB7" s="415"/>
      <c r="AC7" s="415"/>
      <c r="AD7" s="415"/>
      <c r="AE7" s="415"/>
      <c r="AF7" s="415"/>
      <c r="AG7" s="415"/>
      <c r="AH7" s="415"/>
      <c r="AI7" s="415"/>
      <c r="AJ7" s="415"/>
      <c r="AK7" s="416"/>
      <c r="AL7" s="425" t="s">
        <v>79</v>
      </c>
      <c r="AM7" s="426"/>
      <c r="AN7" s="426"/>
      <c r="AO7" s="426"/>
      <c r="AP7" s="426"/>
      <c r="AQ7" s="426"/>
      <c r="AR7" s="426"/>
      <c r="AS7" s="426"/>
      <c r="AT7" s="427"/>
    </row>
    <row r="8" spans="1:48" s="63" customFormat="1" ht="42" customHeight="1" x14ac:dyDescent="0.25">
      <c r="A8" s="412"/>
      <c r="B8" s="412"/>
      <c r="C8" s="412"/>
      <c r="D8" s="417" t="s">
        <v>13</v>
      </c>
      <c r="E8" s="420" t="s">
        <v>10</v>
      </c>
      <c r="F8" s="421"/>
      <c r="G8" s="414" t="s">
        <v>228</v>
      </c>
      <c r="H8" s="415"/>
      <c r="I8" s="415"/>
      <c r="J8" s="415"/>
      <c r="K8" s="415"/>
      <c r="L8" s="415"/>
      <c r="M8" s="416"/>
      <c r="N8" s="414" t="s">
        <v>229</v>
      </c>
      <c r="O8" s="415"/>
      <c r="P8" s="415"/>
      <c r="Q8" s="415"/>
      <c r="R8" s="415"/>
      <c r="S8" s="415"/>
      <c r="T8" s="416"/>
      <c r="U8" s="417" t="s">
        <v>13</v>
      </c>
      <c r="V8" s="420" t="s">
        <v>10</v>
      </c>
      <c r="W8" s="421"/>
      <c r="X8" s="414" t="s">
        <v>228</v>
      </c>
      <c r="Y8" s="415"/>
      <c r="Z8" s="415"/>
      <c r="AA8" s="415"/>
      <c r="AB8" s="415"/>
      <c r="AC8" s="415"/>
      <c r="AD8" s="416"/>
      <c r="AE8" s="414" t="s">
        <v>229</v>
      </c>
      <c r="AF8" s="415"/>
      <c r="AG8" s="415"/>
      <c r="AH8" s="415"/>
      <c r="AI8" s="415"/>
      <c r="AJ8" s="415"/>
      <c r="AK8" s="416"/>
      <c r="AL8" s="411" t="s">
        <v>13</v>
      </c>
      <c r="AM8" s="425" t="s">
        <v>10</v>
      </c>
      <c r="AN8" s="427"/>
      <c r="AO8" s="425" t="s">
        <v>230</v>
      </c>
      <c r="AP8" s="426"/>
      <c r="AQ8" s="427"/>
      <c r="AR8" s="425" t="s">
        <v>231</v>
      </c>
      <c r="AS8" s="426"/>
      <c r="AT8" s="427"/>
    </row>
    <row r="9" spans="1:48" s="63" customFormat="1" ht="27" customHeight="1" x14ac:dyDescent="0.25">
      <c r="A9" s="412"/>
      <c r="B9" s="412"/>
      <c r="C9" s="412"/>
      <c r="D9" s="418"/>
      <c r="E9" s="422" t="s">
        <v>232</v>
      </c>
      <c r="F9" s="422" t="s">
        <v>233</v>
      </c>
      <c r="G9" s="417" t="s">
        <v>13</v>
      </c>
      <c r="H9" s="414" t="s">
        <v>50</v>
      </c>
      <c r="I9" s="415"/>
      <c r="J9" s="416"/>
      <c r="K9" s="414" t="s">
        <v>233</v>
      </c>
      <c r="L9" s="415"/>
      <c r="M9" s="416"/>
      <c r="N9" s="417" t="s">
        <v>13</v>
      </c>
      <c r="O9" s="414" t="s">
        <v>50</v>
      </c>
      <c r="P9" s="415"/>
      <c r="Q9" s="416"/>
      <c r="R9" s="414" t="s">
        <v>233</v>
      </c>
      <c r="S9" s="415"/>
      <c r="T9" s="416"/>
      <c r="U9" s="418"/>
      <c r="V9" s="422" t="s">
        <v>232</v>
      </c>
      <c r="W9" s="422" t="s">
        <v>233</v>
      </c>
      <c r="X9" s="417" t="s">
        <v>13</v>
      </c>
      <c r="Y9" s="414" t="s">
        <v>50</v>
      </c>
      <c r="Z9" s="415"/>
      <c r="AA9" s="416"/>
      <c r="AB9" s="414" t="s">
        <v>233</v>
      </c>
      <c r="AC9" s="415"/>
      <c r="AD9" s="416"/>
      <c r="AE9" s="417" t="s">
        <v>13</v>
      </c>
      <c r="AF9" s="414" t="s">
        <v>50</v>
      </c>
      <c r="AG9" s="415"/>
      <c r="AH9" s="416"/>
      <c r="AI9" s="414" t="s">
        <v>233</v>
      </c>
      <c r="AJ9" s="415"/>
      <c r="AK9" s="416"/>
      <c r="AL9" s="412"/>
      <c r="AM9" s="411" t="s">
        <v>50</v>
      </c>
      <c r="AN9" s="411" t="s">
        <v>49</v>
      </c>
      <c r="AO9" s="411" t="s">
        <v>13</v>
      </c>
      <c r="AP9" s="425" t="s">
        <v>46</v>
      </c>
      <c r="AQ9" s="427"/>
      <c r="AR9" s="411" t="s">
        <v>13</v>
      </c>
      <c r="AS9" s="425" t="s">
        <v>46</v>
      </c>
      <c r="AT9" s="427"/>
    </row>
    <row r="10" spans="1:48" s="63" customFormat="1" ht="21.75" customHeight="1" x14ac:dyDescent="0.25">
      <c r="A10" s="412"/>
      <c r="B10" s="412"/>
      <c r="C10" s="412"/>
      <c r="D10" s="418"/>
      <c r="E10" s="423"/>
      <c r="F10" s="423"/>
      <c r="G10" s="418"/>
      <c r="H10" s="422" t="s">
        <v>13</v>
      </c>
      <c r="I10" s="414" t="s">
        <v>234</v>
      </c>
      <c r="J10" s="416"/>
      <c r="K10" s="422" t="s">
        <v>13</v>
      </c>
      <c r="L10" s="414" t="s">
        <v>234</v>
      </c>
      <c r="M10" s="416"/>
      <c r="N10" s="418"/>
      <c r="O10" s="422" t="s">
        <v>13</v>
      </c>
      <c r="P10" s="414" t="s">
        <v>234</v>
      </c>
      <c r="Q10" s="416"/>
      <c r="R10" s="422" t="s">
        <v>13</v>
      </c>
      <c r="S10" s="414" t="s">
        <v>234</v>
      </c>
      <c r="T10" s="416"/>
      <c r="U10" s="418"/>
      <c r="V10" s="423"/>
      <c r="W10" s="423"/>
      <c r="X10" s="418"/>
      <c r="Y10" s="422" t="s">
        <v>13</v>
      </c>
      <c r="Z10" s="414" t="s">
        <v>234</v>
      </c>
      <c r="AA10" s="416"/>
      <c r="AB10" s="422" t="s">
        <v>13</v>
      </c>
      <c r="AC10" s="414" t="s">
        <v>234</v>
      </c>
      <c r="AD10" s="416"/>
      <c r="AE10" s="418"/>
      <c r="AF10" s="422" t="s">
        <v>13</v>
      </c>
      <c r="AG10" s="414" t="s">
        <v>234</v>
      </c>
      <c r="AH10" s="416"/>
      <c r="AI10" s="422" t="s">
        <v>13</v>
      </c>
      <c r="AJ10" s="414" t="s">
        <v>234</v>
      </c>
      <c r="AK10" s="416"/>
      <c r="AL10" s="412"/>
      <c r="AM10" s="412"/>
      <c r="AN10" s="412"/>
      <c r="AO10" s="412"/>
      <c r="AP10" s="428" t="s">
        <v>232</v>
      </c>
      <c r="AQ10" s="428" t="s">
        <v>233</v>
      </c>
      <c r="AR10" s="412"/>
      <c r="AS10" s="428" t="s">
        <v>232</v>
      </c>
      <c r="AT10" s="428" t="s">
        <v>233</v>
      </c>
    </row>
    <row r="11" spans="1:48" s="63" customFormat="1" ht="60.75" customHeight="1" x14ac:dyDescent="0.25">
      <c r="A11" s="413"/>
      <c r="B11" s="413"/>
      <c r="C11" s="413"/>
      <c r="D11" s="419"/>
      <c r="E11" s="424"/>
      <c r="F11" s="424"/>
      <c r="G11" s="419"/>
      <c r="H11" s="424"/>
      <c r="I11" s="81" t="s">
        <v>44</v>
      </c>
      <c r="J11" s="81" t="s">
        <v>45</v>
      </c>
      <c r="K11" s="424"/>
      <c r="L11" s="81" t="s">
        <v>44</v>
      </c>
      <c r="M11" s="81" t="s">
        <v>45</v>
      </c>
      <c r="N11" s="419"/>
      <c r="O11" s="424"/>
      <c r="P11" s="81" t="s">
        <v>44</v>
      </c>
      <c r="Q11" s="81" t="s">
        <v>45</v>
      </c>
      <c r="R11" s="424"/>
      <c r="S11" s="81" t="s">
        <v>44</v>
      </c>
      <c r="T11" s="81" t="s">
        <v>45</v>
      </c>
      <c r="U11" s="419"/>
      <c r="V11" s="424"/>
      <c r="W11" s="424"/>
      <c r="X11" s="419"/>
      <c r="Y11" s="424"/>
      <c r="Z11" s="81" t="s">
        <v>44</v>
      </c>
      <c r="AA11" s="81" t="s">
        <v>45</v>
      </c>
      <c r="AB11" s="424"/>
      <c r="AC11" s="81" t="s">
        <v>44</v>
      </c>
      <c r="AD11" s="81" t="s">
        <v>45</v>
      </c>
      <c r="AE11" s="419"/>
      <c r="AF11" s="424"/>
      <c r="AG11" s="81" t="s">
        <v>44</v>
      </c>
      <c r="AH11" s="81" t="s">
        <v>45</v>
      </c>
      <c r="AI11" s="424"/>
      <c r="AJ11" s="81" t="s">
        <v>44</v>
      </c>
      <c r="AK11" s="81" t="s">
        <v>45</v>
      </c>
      <c r="AL11" s="413"/>
      <c r="AM11" s="413"/>
      <c r="AN11" s="413"/>
      <c r="AO11" s="413"/>
      <c r="AP11" s="429"/>
      <c r="AQ11" s="429"/>
      <c r="AR11" s="413"/>
      <c r="AS11" s="429"/>
      <c r="AT11" s="429"/>
    </row>
    <row r="12" spans="1:48" s="86" customFormat="1" ht="25.5" x14ac:dyDescent="0.2">
      <c r="A12" s="82" t="s">
        <v>11</v>
      </c>
      <c r="B12" s="82" t="s">
        <v>12</v>
      </c>
      <c r="C12" s="82"/>
      <c r="D12" s="83" t="s">
        <v>217</v>
      </c>
      <c r="E12" s="84" t="s">
        <v>235</v>
      </c>
      <c r="F12" s="84" t="s">
        <v>236</v>
      </c>
      <c r="G12" s="83" t="s">
        <v>237</v>
      </c>
      <c r="H12" s="84" t="s">
        <v>48</v>
      </c>
      <c r="I12" s="85">
        <v>6</v>
      </c>
      <c r="J12" s="85">
        <v>7</v>
      </c>
      <c r="K12" s="84" t="s">
        <v>238</v>
      </c>
      <c r="L12" s="85">
        <v>9</v>
      </c>
      <c r="M12" s="85">
        <v>10</v>
      </c>
      <c r="N12" s="83" t="s">
        <v>239</v>
      </c>
      <c r="O12" s="84" t="s">
        <v>240</v>
      </c>
      <c r="P12" s="85">
        <v>20</v>
      </c>
      <c r="Q12" s="85">
        <v>21</v>
      </c>
      <c r="R12" s="84" t="s">
        <v>241</v>
      </c>
      <c r="S12" s="85">
        <v>23</v>
      </c>
      <c r="T12" s="85">
        <v>24</v>
      </c>
      <c r="U12" s="83" t="s">
        <v>242</v>
      </c>
      <c r="V12" s="84">
        <v>26</v>
      </c>
      <c r="W12" s="84">
        <v>27</v>
      </c>
      <c r="X12" s="83" t="s">
        <v>243</v>
      </c>
      <c r="Y12" s="84" t="s">
        <v>244</v>
      </c>
      <c r="Z12" s="85">
        <v>30</v>
      </c>
      <c r="AA12" s="85">
        <v>31</v>
      </c>
      <c r="AB12" s="84" t="s">
        <v>245</v>
      </c>
      <c r="AC12" s="85">
        <v>33</v>
      </c>
      <c r="AD12" s="85">
        <v>34</v>
      </c>
      <c r="AE12" s="83" t="s">
        <v>246</v>
      </c>
      <c r="AF12" s="84" t="s">
        <v>247</v>
      </c>
      <c r="AG12" s="85">
        <v>44</v>
      </c>
      <c r="AH12" s="85">
        <v>45</v>
      </c>
      <c r="AI12" s="84" t="s">
        <v>248</v>
      </c>
      <c r="AJ12" s="85">
        <v>47</v>
      </c>
      <c r="AK12" s="85">
        <v>48</v>
      </c>
      <c r="AL12" s="82" t="s">
        <v>249</v>
      </c>
      <c r="AM12" s="82" t="s">
        <v>250</v>
      </c>
      <c r="AN12" s="82" t="s">
        <v>251</v>
      </c>
      <c r="AO12" s="82" t="s">
        <v>252</v>
      </c>
      <c r="AP12" s="82" t="s">
        <v>253</v>
      </c>
      <c r="AQ12" s="82" t="s">
        <v>254</v>
      </c>
      <c r="AR12" s="82" t="s">
        <v>255</v>
      </c>
      <c r="AS12" s="82" t="s">
        <v>256</v>
      </c>
      <c r="AT12" s="82" t="s">
        <v>257</v>
      </c>
    </row>
    <row r="13" spans="1:48" s="278" customFormat="1" ht="21.75" customHeight="1" x14ac:dyDescent="0.2">
      <c r="A13" s="267"/>
      <c r="B13" s="268" t="s">
        <v>258</v>
      </c>
      <c r="C13" s="268"/>
      <c r="D13" s="269">
        <f t="shared" ref="D13:AK13" si="0">D14+D48</f>
        <v>24199139500</v>
      </c>
      <c r="E13" s="270">
        <f t="shared" si="0"/>
        <v>15185000000</v>
      </c>
      <c r="F13" s="270">
        <f t="shared" si="0"/>
        <v>9014139500</v>
      </c>
      <c r="G13" s="269">
        <f t="shared" si="0"/>
        <v>6851980500</v>
      </c>
      <c r="H13" s="271">
        <f t="shared" si="0"/>
        <v>0</v>
      </c>
      <c r="I13" s="272">
        <f t="shared" si="0"/>
        <v>0</v>
      </c>
      <c r="J13" s="273">
        <f t="shared" si="0"/>
        <v>0</v>
      </c>
      <c r="K13" s="274">
        <f t="shared" si="0"/>
        <v>6851980500</v>
      </c>
      <c r="L13" s="275">
        <f t="shared" si="0"/>
        <v>6851980500</v>
      </c>
      <c r="M13" s="273">
        <f t="shared" si="0"/>
        <v>0</v>
      </c>
      <c r="N13" s="269">
        <f t="shared" si="0"/>
        <v>17987686000</v>
      </c>
      <c r="O13" s="270">
        <f t="shared" si="0"/>
        <v>15185000000</v>
      </c>
      <c r="P13" s="276">
        <f t="shared" si="0"/>
        <v>15185000000</v>
      </c>
      <c r="Q13" s="273">
        <f t="shared" si="0"/>
        <v>0</v>
      </c>
      <c r="R13" s="270">
        <f t="shared" si="0"/>
        <v>2802686000</v>
      </c>
      <c r="S13" s="276">
        <f t="shared" si="0"/>
        <v>2832686000</v>
      </c>
      <c r="T13" s="273">
        <f t="shared" si="0"/>
        <v>0</v>
      </c>
      <c r="U13" s="269">
        <f t="shared" si="0"/>
        <v>23390895206</v>
      </c>
      <c r="V13" s="270">
        <f t="shared" si="0"/>
        <v>15185000000</v>
      </c>
      <c r="W13" s="270">
        <f t="shared" si="0"/>
        <v>8205895206</v>
      </c>
      <c r="X13" s="269">
        <f t="shared" si="0"/>
        <v>5963845206</v>
      </c>
      <c r="Y13" s="271">
        <f t="shared" si="0"/>
        <v>0</v>
      </c>
      <c r="Z13" s="272">
        <f t="shared" si="0"/>
        <v>0</v>
      </c>
      <c r="AA13" s="273">
        <f t="shared" si="0"/>
        <v>0</v>
      </c>
      <c r="AB13" s="336">
        <f t="shared" si="0"/>
        <v>5963845206</v>
      </c>
      <c r="AC13" s="337">
        <f t="shared" si="0"/>
        <v>5963845206</v>
      </c>
      <c r="AD13" s="273">
        <f t="shared" si="0"/>
        <v>0</v>
      </c>
      <c r="AE13" s="269">
        <f t="shared" si="0"/>
        <v>17977050000</v>
      </c>
      <c r="AF13" s="270">
        <f t="shared" si="0"/>
        <v>15185000000</v>
      </c>
      <c r="AG13" s="276">
        <f t="shared" si="0"/>
        <v>15185000000</v>
      </c>
      <c r="AH13" s="273">
        <f t="shared" si="0"/>
        <v>0</v>
      </c>
      <c r="AI13" s="270">
        <f t="shared" si="0"/>
        <v>2792050000</v>
      </c>
      <c r="AJ13" s="276">
        <f t="shared" si="0"/>
        <v>2792050000</v>
      </c>
      <c r="AK13" s="273">
        <f t="shared" si="0"/>
        <v>0</v>
      </c>
      <c r="AL13" s="277">
        <f t="shared" ref="AL13:AN48" si="1">U13/D13</f>
        <v>0.96660028783254881</v>
      </c>
      <c r="AM13" s="277"/>
      <c r="AN13" s="277">
        <f t="shared" ref="AN13:AN26" si="2">W13/F13</f>
        <v>0.91033594565515652</v>
      </c>
      <c r="AO13" s="277"/>
      <c r="AP13" s="277"/>
      <c r="AQ13" s="277"/>
      <c r="AR13" s="277">
        <f>AE13/N13</f>
        <v>0.99940870660072678</v>
      </c>
      <c r="AS13" s="277"/>
      <c r="AT13" s="277">
        <f>AI13/R13</f>
        <v>0.99620506899452888</v>
      </c>
    </row>
    <row r="14" spans="1:48" s="278" customFormat="1" ht="21.75" customHeight="1" x14ac:dyDescent="0.2">
      <c r="A14" s="279" t="s">
        <v>14</v>
      </c>
      <c r="B14" s="280" t="s">
        <v>43</v>
      </c>
      <c r="C14" s="280"/>
      <c r="D14" s="281">
        <f t="shared" ref="D14:AK14" si="3">SUM(D15:D47)</f>
        <v>18745180500</v>
      </c>
      <c r="E14" s="282">
        <f t="shared" si="3"/>
        <v>15185000000</v>
      </c>
      <c r="F14" s="282">
        <f t="shared" si="3"/>
        <v>3560180500</v>
      </c>
      <c r="G14" s="281">
        <f t="shared" si="3"/>
        <v>2364680500</v>
      </c>
      <c r="H14" s="283">
        <f t="shared" si="3"/>
        <v>0</v>
      </c>
      <c r="I14" s="284">
        <f t="shared" si="3"/>
        <v>0</v>
      </c>
      <c r="J14" s="285">
        <f t="shared" si="3"/>
        <v>0</v>
      </c>
      <c r="K14" s="286">
        <f t="shared" si="3"/>
        <v>2364680500</v>
      </c>
      <c r="L14" s="287">
        <f t="shared" si="3"/>
        <v>2364680500</v>
      </c>
      <c r="M14" s="285">
        <f t="shared" si="3"/>
        <v>0</v>
      </c>
      <c r="N14" s="281">
        <f t="shared" si="3"/>
        <v>16380500000</v>
      </c>
      <c r="O14" s="282">
        <f t="shared" si="3"/>
        <v>15185000000</v>
      </c>
      <c r="P14" s="288">
        <f t="shared" si="3"/>
        <v>15185000000</v>
      </c>
      <c r="Q14" s="285">
        <f t="shared" si="3"/>
        <v>0</v>
      </c>
      <c r="R14" s="282">
        <f t="shared" si="3"/>
        <v>1195500000</v>
      </c>
      <c r="S14" s="288">
        <f t="shared" si="3"/>
        <v>1195500000</v>
      </c>
      <c r="T14" s="285">
        <f t="shared" si="3"/>
        <v>0</v>
      </c>
      <c r="U14" s="281">
        <f t="shared" si="3"/>
        <v>17289065206</v>
      </c>
      <c r="V14" s="282">
        <f t="shared" si="3"/>
        <v>15185000000</v>
      </c>
      <c r="W14" s="282">
        <f t="shared" si="3"/>
        <v>2104065206</v>
      </c>
      <c r="X14" s="281">
        <f t="shared" si="3"/>
        <v>1476545206</v>
      </c>
      <c r="Y14" s="283">
        <f t="shared" si="3"/>
        <v>0</v>
      </c>
      <c r="Z14" s="284">
        <f t="shared" si="3"/>
        <v>0</v>
      </c>
      <c r="AA14" s="285">
        <f t="shared" si="3"/>
        <v>0</v>
      </c>
      <c r="AB14" s="338">
        <f t="shared" si="3"/>
        <v>1476545206</v>
      </c>
      <c r="AC14" s="339">
        <f t="shared" si="3"/>
        <v>1476545206</v>
      </c>
      <c r="AD14" s="285">
        <f t="shared" si="3"/>
        <v>0</v>
      </c>
      <c r="AE14" s="281">
        <f t="shared" si="3"/>
        <v>16362520000</v>
      </c>
      <c r="AF14" s="282">
        <f t="shared" si="3"/>
        <v>15185000000</v>
      </c>
      <c r="AG14" s="288">
        <f t="shared" si="3"/>
        <v>15185000000</v>
      </c>
      <c r="AH14" s="285">
        <f t="shared" si="3"/>
        <v>0</v>
      </c>
      <c r="AI14" s="282">
        <f t="shared" si="3"/>
        <v>1177520000</v>
      </c>
      <c r="AJ14" s="288">
        <f t="shared" si="3"/>
        <v>1177520000</v>
      </c>
      <c r="AK14" s="285">
        <f t="shared" si="3"/>
        <v>0</v>
      </c>
      <c r="AL14" s="289">
        <f t="shared" si="1"/>
        <v>0.92232055092774379</v>
      </c>
      <c r="AM14" s="289"/>
      <c r="AN14" s="289">
        <f t="shared" si="2"/>
        <v>0.59099958724002899</v>
      </c>
      <c r="AO14" s="289"/>
      <c r="AP14" s="289"/>
      <c r="AQ14" s="289"/>
      <c r="AR14" s="289">
        <f>AE14/N14</f>
        <v>0.99890235340801559</v>
      </c>
      <c r="AS14" s="289"/>
      <c r="AT14" s="289">
        <f>AI14/R14</f>
        <v>0.98496026767043077</v>
      </c>
    </row>
    <row r="15" spans="1:48" s="278" customFormat="1" ht="33.75" customHeight="1" x14ac:dyDescent="0.2">
      <c r="A15" s="290">
        <v>1</v>
      </c>
      <c r="B15" s="291" t="s">
        <v>259</v>
      </c>
      <c r="C15" s="291"/>
      <c r="D15" s="292">
        <f>SUM(E15:F15)</f>
        <v>230000000</v>
      </c>
      <c r="E15" s="293">
        <f>H15+O15</f>
        <v>0</v>
      </c>
      <c r="F15" s="293">
        <f>K15+R15</f>
        <v>230000000</v>
      </c>
      <c r="G15" s="292">
        <f t="shared" ref="G15:G20" si="4">H15+K15</f>
        <v>40000000</v>
      </c>
      <c r="H15" s="294">
        <f>SUM(I15:J15)</f>
        <v>0</v>
      </c>
      <c r="I15" s="295"/>
      <c r="J15" s="296"/>
      <c r="K15" s="297">
        <f>SUM(L15:M15)</f>
        <v>40000000</v>
      </c>
      <c r="L15" s="298">
        <f>40000000</f>
        <v>40000000</v>
      </c>
      <c r="M15" s="296"/>
      <c r="N15" s="292">
        <f>O15+R15</f>
        <v>190000000</v>
      </c>
      <c r="O15" s="294">
        <f>SUM(P15:Q15)</f>
        <v>0</v>
      </c>
      <c r="P15" s="299"/>
      <c r="Q15" s="299"/>
      <c r="R15" s="293">
        <f>SUM(S15:T15)</f>
        <v>190000000</v>
      </c>
      <c r="S15" s="299">
        <f>10000000+175000000+5000000</f>
        <v>190000000</v>
      </c>
      <c r="T15" s="296"/>
      <c r="U15" s="292">
        <f>SUM(V15:W15)</f>
        <v>225000000</v>
      </c>
      <c r="V15" s="294">
        <f>Y15+AF15</f>
        <v>0</v>
      </c>
      <c r="W15" s="293">
        <f>AB15+AI15</f>
        <v>225000000</v>
      </c>
      <c r="X15" s="323">
        <f>Y15+AB15</f>
        <v>40000000</v>
      </c>
      <c r="Y15" s="301">
        <f>SUM(Z15:AA15)</f>
        <v>0</v>
      </c>
      <c r="Z15" s="302"/>
      <c r="AA15" s="296"/>
      <c r="AB15" s="297">
        <f>SUM(AC15:AD15)</f>
        <v>40000000</v>
      </c>
      <c r="AC15" s="298">
        <v>40000000</v>
      </c>
      <c r="AD15" s="296"/>
      <c r="AE15" s="292">
        <f>AF15+AI15</f>
        <v>185000000</v>
      </c>
      <c r="AF15" s="303">
        <f>SUM(AG15:AH15)</f>
        <v>0</v>
      </c>
      <c r="AG15" s="296"/>
      <c r="AH15" s="296"/>
      <c r="AI15" s="293">
        <f>SUM(AJ15:AK15)</f>
        <v>185000000</v>
      </c>
      <c r="AJ15" s="299">
        <f>10000000+170000000+5000000</f>
        <v>185000000</v>
      </c>
      <c r="AK15" s="296"/>
      <c r="AL15" s="304">
        <f t="shared" si="1"/>
        <v>0.97826086956521741</v>
      </c>
      <c r="AM15" s="304"/>
      <c r="AN15" s="304">
        <f t="shared" si="2"/>
        <v>0.97826086956521741</v>
      </c>
      <c r="AO15" s="304"/>
      <c r="AP15" s="304"/>
      <c r="AQ15" s="304"/>
      <c r="AR15" s="289">
        <f t="shared" ref="AR15:AR18" si="5">AE15/N15</f>
        <v>0.97368421052631582</v>
      </c>
      <c r="AS15" s="289"/>
      <c r="AT15" s="289">
        <f t="shared" ref="AT15:AT18" si="6">AI15/R15</f>
        <v>0.97368421052631582</v>
      </c>
    </row>
    <row r="16" spans="1:48" s="278" customFormat="1" ht="33.75" customHeight="1" x14ac:dyDescent="0.2">
      <c r="A16" s="290">
        <v>2</v>
      </c>
      <c r="B16" s="291" t="s">
        <v>260</v>
      </c>
      <c r="C16" s="291"/>
      <c r="D16" s="292">
        <f>SUM(E16:F16)</f>
        <v>2447930500</v>
      </c>
      <c r="E16" s="293"/>
      <c r="F16" s="293">
        <f>K16+R16</f>
        <v>2447930500</v>
      </c>
      <c r="G16" s="292">
        <f t="shared" si="4"/>
        <v>1992430500</v>
      </c>
      <c r="H16" s="294"/>
      <c r="I16" s="295"/>
      <c r="J16" s="296"/>
      <c r="K16" s="297">
        <f>L16+M16</f>
        <v>1992430500</v>
      </c>
      <c r="L16" s="298">
        <f>1441632300+356398200+194400000</f>
        <v>1992430500</v>
      </c>
      <c r="M16" s="296"/>
      <c r="N16" s="292">
        <f>O16+R16</f>
        <v>455500000</v>
      </c>
      <c r="O16" s="293"/>
      <c r="P16" s="299"/>
      <c r="Q16" s="299"/>
      <c r="R16" s="293">
        <f>SUM(S16:T16)</f>
        <v>455500000</v>
      </c>
      <c r="S16" s="299">
        <f>11000000+444500000</f>
        <v>455500000</v>
      </c>
      <c r="T16" s="296"/>
      <c r="U16" s="292">
        <f>SUM(V16:W16)</f>
        <v>1766606200</v>
      </c>
      <c r="V16" s="293"/>
      <c r="W16" s="293">
        <f>AB16+AI16</f>
        <v>1766606200</v>
      </c>
      <c r="X16" s="305">
        <f>Y16+AB16</f>
        <v>1324086200</v>
      </c>
      <c r="Y16" s="301"/>
      <c r="Z16" s="302"/>
      <c r="AA16" s="296"/>
      <c r="AB16" s="297">
        <f>AC16+AD16</f>
        <v>1324086200</v>
      </c>
      <c r="AC16" s="298">
        <f>841720000+356398200+125968000</f>
        <v>1324086200</v>
      </c>
      <c r="AD16" s="296"/>
      <c r="AE16" s="292">
        <f>AF16+AI16</f>
        <v>442520000</v>
      </c>
      <c r="AF16" s="303">
        <f>SUM(AG16:AH16)</f>
        <v>0</v>
      </c>
      <c r="AG16" s="296"/>
      <c r="AH16" s="296"/>
      <c r="AI16" s="293">
        <f>SUM(AJ16:AK16)</f>
        <v>442520000</v>
      </c>
      <c r="AJ16" s="299">
        <f>431520000+11000000</f>
        <v>442520000</v>
      </c>
      <c r="AK16" s="296"/>
      <c r="AL16" s="304"/>
      <c r="AM16" s="304"/>
      <c r="AN16" s="304">
        <f t="shared" si="2"/>
        <v>0.72167334816082396</v>
      </c>
      <c r="AO16" s="304"/>
      <c r="AP16" s="304"/>
      <c r="AQ16" s="304"/>
      <c r="AR16" s="289">
        <f t="shared" si="5"/>
        <v>0.97150384193194295</v>
      </c>
      <c r="AS16" s="289"/>
      <c r="AT16" s="289">
        <f t="shared" si="6"/>
        <v>0.97150384193194295</v>
      </c>
    </row>
    <row r="17" spans="1:46" s="278" customFormat="1" ht="27" customHeight="1" x14ac:dyDescent="0.2">
      <c r="A17" s="290">
        <v>3</v>
      </c>
      <c r="B17" s="291" t="s">
        <v>444</v>
      </c>
      <c r="C17" s="291"/>
      <c r="D17" s="292">
        <f>SUM(E17:F17)</f>
        <v>332250000</v>
      </c>
      <c r="E17" s="293"/>
      <c r="F17" s="293">
        <f>K17+R17</f>
        <v>332250000</v>
      </c>
      <c r="G17" s="292">
        <f t="shared" si="4"/>
        <v>332250000</v>
      </c>
      <c r="H17" s="294"/>
      <c r="I17" s="295"/>
      <c r="J17" s="296"/>
      <c r="K17" s="297">
        <f>L17+M17</f>
        <v>332250000</v>
      </c>
      <c r="L17" s="298">
        <f>282250000+30000000+20000000</f>
        <v>332250000</v>
      </c>
      <c r="M17" s="296"/>
      <c r="N17" s="292">
        <f>O17+R17</f>
        <v>0</v>
      </c>
      <c r="O17" s="293"/>
      <c r="P17" s="299"/>
      <c r="Q17" s="299"/>
      <c r="R17" s="293">
        <f>SUM(S17:T17)</f>
        <v>0</v>
      </c>
      <c r="S17" s="299"/>
      <c r="T17" s="296"/>
      <c r="U17" s="292">
        <f>SUM(V17:W17)</f>
        <v>112459006</v>
      </c>
      <c r="V17" s="293"/>
      <c r="W17" s="293">
        <f>AB17+AI17</f>
        <v>112459006</v>
      </c>
      <c r="X17" s="305">
        <f t="shared" ref="X17:X18" si="7">Y17+AB17</f>
        <v>112459006</v>
      </c>
      <c r="Y17" s="301"/>
      <c r="Z17" s="302"/>
      <c r="AA17" s="296"/>
      <c r="AB17" s="297">
        <f t="shared" ref="AB17:AB18" si="8">AC17+AD17</f>
        <v>112459006</v>
      </c>
      <c r="AC17" s="298">
        <f>82459006+30000000</f>
        <v>112459006</v>
      </c>
      <c r="AD17" s="296"/>
      <c r="AE17" s="292">
        <f t="shared" ref="AE17:AE18" si="9">AF17+AI17</f>
        <v>0</v>
      </c>
      <c r="AF17" s="303"/>
      <c r="AG17" s="296"/>
      <c r="AH17" s="296"/>
      <c r="AI17" s="293">
        <f t="shared" ref="AI17:AI18" si="10">SUM(AJ17:AK17)</f>
        <v>0</v>
      </c>
      <c r="AJ17" s="299"/>
      <c r="AK17" s="296"/>
      <c r="AL17" s="304"/>
      <c r="AM17" s="304"/>
      <c r="AN17" s="304">
        <f t="shared" si="2"/>
        <v>0.33847706847253572</v>
      </c>
      <c r="AO17" s="304"/>
      <c r="AP17" s="304"/>
      <c r="AQ17" s="304"/>
      <c r="AR17" s="289"/>
      <c r="AS17" s="289"/>
      <c r="AT17" s="289"/>
    </row>
    <row r="18" spans="1:46" s="335" customFormat="1" ht="27" customHeight="1" x14ac:dyDescent="0.2">
      <c r="A18" s="328">
        <v>4</v>
      </c>
      <c r="B18" s="329" t="s">
        <v>33</v>
      </c>
      <c r="C18" s="329"/>
      <c r="D18" s="330">
        <f>SUM(E18:F18)</f>
        <v>550000000</v>
      </c>
      <c r="E18" s="330"/>
      <c r="F18" s="330">
        <f>K18+R18</f>
        <v>550000000</v>
      </c>
      <c r="G18" s="330">
        <f t="shared" si="4"/>
        <v>0</v>
      </c>
      <c r="H18" s="333"/>
      <c r="I18" s="333"/>
      <c r="J18" s="331"/>
      <c r="K18" s="332">
        <f>L18+M18</f>
        <v>0</v>
      </c>
      <c r="L18" s="332"/>
      <c r="M18" s="331"/>
      <c r="N18" s="330">
        <f>O18+R18</f>
        <v>550000000</v>
      </c>
      <c r="O18" s="330"/>
      <c r="P18" s="330"/>
      <c r="Q18" s="330"/>
      <c r="R18" s="330">
        <f>SUM(S18:T18)</f>
        <v>550000000</v>
      </c>
      <c r="S18" s="330">
        <v>550000000</v>
      </c>
      <c r="T18" s="331"/>
      <c r="U18" s="292">
        <f t="shared" ref="U18" si="11">SUM(V18:W18)</f>
        <v>0</v>
      </c>
      <c r="V18" s="330"/>
      <c r="W18" s="330"/>
      <c r="X18" s="332">
        <f t="shared" si="7"/>
        <v>0</v>
      </c>
      <c r="Y18" s="341"/>
      <c r="Z18" s="341"/>
      <c r="AA18" s="331"/>
      <c r="AB18" s="332">
        <f t="shared" si="8"/>
        <v>0</v>
      </c>
      <c r="AC18" s="332"/>
      <c r="AD18" s="331"/>
      <c r="AE18" s="330">
        <f t="shared" si="9"/>
        <v>550000000</v>
      </c>
      <c r="AF18" s="331"/>
      <c r="AG18" s="331"/>
      <c r="AH18" s="331"/>
      <c r="AI18" s="330">
        <f t="shared" si="10"/>
        <v>550000000</v>
      </c>
      <c r="AJ18" s="330">
        <v>550000000</v>
      </c>
      <c r="AK18" s="331"/>
      <c r="AL18" s="334"/>
      <c r="AM18" s="334"/>
      <c r="AN18" s="304">
        <f t="shared" si="2"/>
        <v>0</v>
      </c>
      <c r="AO18" s="334"/>
      <c r="AP18" s="334"/>
      <c r="AQ18" s="334"/>
      <c r="AR18" s="289">
        <f t="shared" si="5"/>
        <v>1</v>
      </c>
      <c r="AS18" s="289"/>
      <c r="AT18" s="289">
        <f t="shared" si="6"/>
        <v>1</v>
      </c>
    </row>
    <row r="19" spans="1:46" s="312" customFormat="1" ht="30.75" customHeight="1" x14ac:dyDescent="0.2">
      <c r="A19" s="306">
        <v>5</v>
      </c>
      <c r="B19" s="307" t="s">
        <v>261</v>
      </c>
      <c r="C19" s="307"/>
      <c r="D19" s="308">
        <f t="shared" ref="D19:D60" si="12">SUM(E19:F19)</f>
        <v>15185000000</v>
      </c>
      <c r="E19" s="308">
        <v>15185000000</v>
      </c>
      <c r="F19" s="309">
        <f t="shared" ref="F19:F47" si="13">K19+R19</f>
        <v>0</v>
      </c>
      <c r="G19" s="309">
        <f t="shared" si="4"/>
        <v>0</v>
      </c>
      <c r="H19" s="309">
        <f>SUM(I19:J19)</f>
        <v>0</v>
      </c>
      <c r="I19" s="309"/>
      <c r="J19" s="310"/>
      <c r="K19" s="310">
        <f t="shared" ref="K19:K60" si="14">SUM(L19:M19)</f>
        <v>0</v>
      </c>
      <c r="L19" s="310"/>
      <c r="M19" s="310"/>
      <c r="N19" s="308">
        <f t="shared" ref="N19:N47" si="15">O19+R19</f>
        <v>15185000000</v>
      </c>
      <c r="O19" s="308">
        <f t="shared" ref="O19:O60" si="16">SUM(P19:Q19)</f>
        <v>15185000000</v>
      </c>
      <c r="P19" s="308">
        <v>15185000000</v>
      </c>
      <c r="Q19" s="308"/>
      <c r="R19" s="308">
        <f t="shared" ref="R19:R60" si="17">SUM(S19:T19)</f>
        <v>0</v>
      </c>
      <c r="S19" s="308"/>
      <c r="T19" s="310"/>
      <c r="U19" s="308">
        <f t="shared" ref="U19:U47" si="18">SUM(V19:W19)</f>
        <v>15185000000</v>
      </c>
      <c r="V19" s="308">
        <f t="shared" ref="V19:V47" si="19">Y19+AF19</f>
        <v>15185000000</v>
      </c>
      <c r="W19" s="309">
        <f t="shared" ref="W19:W47" si="20">AB19+AI19</f>
        <v>0</v>
      </c>
      <c r="X19" s="309">
        <f t="shared" ref="X19:X47" si="21">Y19+AB19</f>
        <v>0</v>
      </c>
      <c r="Y19" s="309">
        <f t="shared" ref="Y19:Y47" si="22">SUM(Z19:AA19)</f>
        <v>0</v>
      </c>
      <c r="Z19" s="309"/>
      <c r="AA19" s="310"/>
      <c r="AB19" s="310">
        <f t="shared" ref="AB19:AB60" si="23">SUM(AC19:AD19)</f>
        <v>0</v>
      </c>
      <c r="AC19" s="310"/>
      <c r="AD19" s="310"/>
      <c r="AE19" s="308">
        <f t="shared" ref="AE19:AE60" si="24">AF19+AI19</f>
        <v>15185000000</v>
      </c>
      <c r="AF19" s="308">
        <f t="shared" ref="AF19:AF60" si="25">SUM(AG19:AH19)</f>
        <v>15185000000</v>
      </c>
      <c r="AG19" s="308">
        <v>15185000000</v>
      </c>
      <c r="AH19" s="308"/>
      <c r="AI19" s="310">
        <f t="shared" ref="AI19:AI60" si="26">SUM(AJ19:AK19)</f>
        <v>0</v>
      </c>
      <c r="AJ19" s="310"/>
      <c r="AK19" s="310"/>
      <c r="AL19" s="311">
        <f t="shared" si="1"/>
        <v>1</v>
      </c>
      <c r="AM19" s="311">
        <f t="shared" si="1"/>
        <v>1</v>
      </c>
      <c r="AN19" s="304"/>
      <c r="AO19" s="311"/>
      <c r="AP19" s="311"/>
      <c r="AQ19" s="311"/>
      <c r="AR19" s="311">
        <f t="shared" ref="AR19:AS48" si="27">AE19/N19</f>
        <v>1</v>
      </c>
      <c r="AS19" s="311">
        <f t="shared" si="27"/>
        <v>1</v>
      </c>
      <c r="AT19" s="311"/>
    </row>
    <row r="20" spans="1:46" s="278" customFormat="1" ht="12.75" hidden="1" x14ac:dyDescent="0.2">
      <c r="A20" s="290">
        <v>3</v>
      </c>
      <c r="B20" s="291"/>
      <c r="C20" s="291"/>
      <c r="D20" s="292">
        <f>SUM(E20:F20)</f>
        <v>0</v>
      </c>
      <c r="E20" s="293">
        <f>H20+O20</f>
        <v>0</v>
      </c>
      <c r="F20" s="293">
        <f>K20+R20</f>
        <v>0</v>
      </c>
      <c r="G20" s="292">
        <f t="shared" si="4"/>
        <v>0</v>
      </c>
      <c r="H20" s="293">
        <f>SUM(I20:J20)</f>
        <v>0</v>
      </c>
      <c r="I20" s="299"/>
      <c r="J20" s="296"/>
      <c r="K20" s="303">
        <f>SUM(L20:M20)</f>
        <v>0</v>
      </c>
      <c r="L20" s="296"/>
      <c r="M20" s="296"/>
      <c r="N20" s="292">
        <f>O20+R20</f>
        <v>0</v>
      </c>
      <c r="O20" s="293">
        <f>SUM(P20:Q20)</f>
        <v>0</v>
      </c>
      <c r="P20" s="299"/>
      <c r="Q20" s="299"/>
      <c r="R20" s="293">
        <f>SUM(S20:T20)</f>
        <v>0</v>
      </c>
      <c r="S20" s="299"/>
      <c r="T20" s="296"/>
      <c r="U20" s="292">
        <f>SUM(V20:W20)</f>
        <v>0</v>
      </c>
      <c r="V20" s="293">
        <f>Y20+AF20</f>
        <v>0</v>
      </c>
      <c r="W20" s="293">
        <f>AB20+AI20</f>
        <v>0</v>
      </c>
      <c r="X20" s="292">
        <f>Y20+AB20</f>
        <v>0</v>
      </c>
      <c r="Y20" s="293">
        <f>SUM(Z20:AA20)</f>
        <v>0</v>
      </c>
      <c r="Z20" s="299"/>
      <c r="AA20" s="296"/>
      <c r="AB20" s="303">
        <f>SUM(AC20:AD20)</f>
        <v>0</v>
      </c>
      <c r="AC20" s="296"/>
      <c r="AD20" s="296"/>
      <c r="AE20" s="292">
        <f>AF20+AI20</f>
        <v>0</v>
      </c>
      <c r="AF20" s="293">
        <f>SUM(AG20:AH20)</f>
        <v>0</v>
      </c>
      <c r="AG20" s="299"/>
      <c r="AH20" s="299"/>
      <c r="AI20" s="293">
        <f>SUM(AJ20:AK20)</f>
        <v>0</v>
      </c>
      <c r="AJ20" s="299"/>
      <c r="AK20" s="296"/>
      <c r="AL20" s="304" t="e">
        <f t="shared" si="1"/>
        <v>#DIV/0!</v>
      </c>
      <c r="AM20" s="304"/>
      <c r="AN20" s="304" t="e">
        <f t="shared" si="2"/>
        <v>#DIV/0!</v>
      </c>
      <c r="AO20" s="304"/>
      <c r="AP20" s="304"/>
      <c r="AQ20" s="304"/>
      <c r="AR20" s="304" t="e">
        <f t="shared" si="27"/>
        <v>#DIV/0!</v>
      </c>
      <c r="AS20" s="304"/>
      <c r="AT20" s="304" t="e">
        <f t="shared" ref="AT20:AT60" si="28">AI20/R20</f>
        <v>#DIV/0!</v>
      </c>
    </row>
    <row r="21" spans="1:46" s="278" customFormat="1" ht="12.75" hidden="1" x14ac:dyDescent="0.2">
      <c r="A21" s="290">
        <v>4</v>
      </c>
      <c r="B21" s="291"/>
      <c r="C21" s="291"/>
      <c r="D21" s="292">
        <f t="shared" si="12"/>
        <v>0</v>
      </c>
      <c r="E21" s="293">
        <f t="shared" ref="E21:E47" si="29">H21+O21</f>
        <v>0</v>
      </c>
      <c r="F21" s="293">
        <f t="shared" si="13"/>
        <v>0</v>
      </c>
      <c r="G21" s="292">
        <f t="shared" ref="G21:G60" si="30">H21+K21</f>
        <v>0</v>
      </c>
      <c r="H21" s="293">
        <f t="shared" ref="H21:H60" si="31">SUM(I21:J21)</f>
        <v>0</v>
      </c>
      <c r="I21" s="299"/>
      <c r="J21" s="296"/>
      <c r="K21" s="303">
        <f t="shared" si="14"/>
        <v>0</v>
      </c>
      <c r="L21" s="296"/>
      <c r="M21" s="296"/>
      <c r="N21" s="292">
        <f t="shared" si="15"/>
        <v>0</v>
      </c>
      <c r="O21" s="293">
        <f t="shared" si="16"/>
        <v>0</v>
      </c>
      <c r="P21" s="299"/>
      <c r="Q21" s="299"/>
      <c r="R21" s="293">
        <f t="shared" si="17"/>
        <v>0</v>
      </c>
      <c r="S21" s="299"/>
      <c r="T21" s="296"/>
      <c r="U21" s="292">
        <f t="shared" si="18"/>
        <v>0</v>
      </c>
      <c r="V21" s="293">
        <f t="shared" si="19"/>
        <v>0</v>
      </c>
      <c r="W21" s="293">
        <f t="shared" si="20"/>
        <v>0</v>
      </c>
      <c r="X21" s="292">
        <f t="shared" si="21"/>
        <v>0</v>
      </c>
      <c r="Y21" s="293">
        <f t="shared" si="22"/>
        <v>0</v>
      </c>
      <c r="Z21" s="299"/>
      <c r="AA21" s="296"/>
      <c r="AB21" s="303">
        <f t="shared" si="23"/>
        <v>0</v>
      </c>
      <c r="AC21" s="296"/>
      <c r="AD21" s="296"/>
      <c r="AE21" s="292">
        <f t="shared" si="24"/>
        <v>0</v>
      </c>
      <c r="AF21" s="293">
        <f t="shared" si="25"/>
        <v>0</v>
      </c>
      <c r="AG21" s="299"/>
      <c r="AH21" s="299"/>
      <c r="AI21" s="293">
        <f t="shared" si="26"/>
        <v>0</v>
      </c>
      <c r="AJ21" s="299"/>
      <c r="AK21" s="296"/>
      <c r="AL21" s="304" t="e">
        <f t="shared" si="1"/>
        <v>#DIV/0!</v>
      </c>
      <c r="AM21" s="304"/>
      <c r="AN21" s="304" t="e">
        <f t="shared" si="2"/>
        <v>#DIV/0!</v>
      </c>
      <c r="AO21" s="304"/>
      <c r="AP21" s="304"/>
      <c r="AQ21" s="304"/>
      <c r="AR21" s="304" t="e">
        <f t="shared" si="27"/>
        <v>#DIV/0!</v>
      </c>
      <c r="AS21" s="304"/>
      <c r="AT21" s="304" t="e">
        <f t="shared" si="28"/>
        <v>#DIV/0!</v>
      </c>
    </row>
    <row r="22" spans="1:46" s="278" customFormat="1" ht="12.75" hidden="1" x14ac:dyDescent="0.2">
      <c r="A22" s="290">
        <v>5</v>
      </c>
      <c r="B22" s="291"/>
      <c r="C22" s="291"/>
      <c r="D22" s="292">
        <f t="shared" si="12"/>
        <v>0</v>
      </c>
      <c r="E22" s="293">
        <f t="shared" si="29"/>
        <v>0</v>
      </c>
      <c r="F22" s="293">
        <f t="shared" si="13"/>
        <v>0</v>
      </c>
      <c r="G22" s="292">
        <f t="shared" si="30"/>
        <v>0</v>
      </c>
      <c r="H22" s="293">
        <f t="shared" si="31"/>
        <v>0</v>
      </c>
      <c r="I22" s="299"/>
      <c r="J22" s="296"/>
      <c r="K22" s="303">
        <f t="shared" si="14"/>
        <v>0</v>
      </c>
      <c r="L22" s="296"/>
      <c r="M22" s="296"/>
      <c r="N22" s="292">
        <f t="shared" si="15"/>
        <v>0</v>
      </c>
      <c r="O22" s="293">
        <f t="shared" si="16"/>
        <v>0</v>
      </c>
      <c r="P22" s="299"/>
      <c r="Q22" s="299"/>
      <c r="R22" s="293">
        <f t="shared" si="17"/>
        <v>0</v>
      </c>
      <c r="S22" s="299"/>
      <c r="T22" s="296"/>
      <c r="U22" s="292">
        <f t="shared" si="18"/>
        <v>0</v>
      </c>
      <c r="V22" s="293">
        <f t="shared" si="19"/>
        <v>0</v>
      </c>
      <c r="W22" s="293">
        <f t="shared" si="20"/>
        <v>0</v>
      </c>
      <c r="X22" s="292">
        <f t="shared" si="21"/>
        <v>0</v>
      </c>
      <c r="Y22" s="293">
        <f t="shared" si="22"/>
        <v>0</v>
      </c>
      <c r="Z22" s="299"/>
      <c r="AA22" s="296"/>
      <c r="AB22" s="303">
        <f t="shared" si="23"/>
        <v>0</v>
      </c>
      <c r="AC22" s="296"/>
      <c r="AD22" s="296"/>
      <c r="AE22" s="292">
        <f t="shared" si="24"/>
        <v>0</v>
      </c>
      <c r="AF22" s="293">
        <f t="shared" si="25"/>
        <v>0</v>
      </c>
      <c r="AG22" s="299"/>
      <c r="AH22" s="299"/>
      <c r="AI22" s="293">
        <f t="shared" si="26"/>
        <v>0</v>
      </c>
      <c r="AJ22" s="299"/>
      <c r="AK22" s="296"/>
      <c r="AL22" s="304"/>
      <c r="AM22" s="304"/>
      <c r="AN22" s="304"/>
      <c r="AO22" s="304"/>
      <c r="AP22" s="304"/>
      <c r="AQ22" s="304"/>
      <c r="AR22" s="304"/>
      <c r="AS22" s="304"/>
      <c r="AT22" s="304"/>
    </row>
    <row r="23" spans="1:46" s="278" customFormat="1" ht="12.75" hidden="1" x14ac:dyDescent="0.2">
      <c r="A23" s="290">
        <v>6</v>
      </c>
      <c r="B23" s="291"/>
      <c r="C23" s="291"/>
      <c r="D23" s="292">
        <f t="shared" si="12"/>
        <v>0</v>
      </c>
      <c r="E23" s="293">
        <f t="shared" si="29"/>
        <v>0</v>
      </c>
      <c r="F23" s="293">
        <f t="shared" si="13"/>
        <v>0</v>
      </c>
      <c r="G23" s="292">
        <f t="shared" si="30"/>
        <v>0</v>
      </c>
      <c r="H23" s="293">
        <f t="shared" si="31"/>
        <v>0</v>
      </c>
      <c r="I23" s="299"/>
      <c r="J23" s="296"/>
      <c r="K23" s="303">
        <f t="shared" si="14"/>
        <v>0</v>
      </c>
      <c r="L23" s="296"/>
      <c r="M23" s="296"/>
      <c r="N23" s="292">
        <f t="shared" si="15"/>
        <v>0</v>
      </c>
      <c r="O23" s="293">
        <f t="shared" si="16"/>
        <v>0</v>
      </c>
      <c r="P23" s="299"/>
      <c r="Q23" s="299"/>
      <c r="R23" s="293">
        <f t="shared" si="17"/>
        <v>0</v>
      </c>
      <c r="S23" s="299"/>
      <c r="T23" s="296"/>
      <c r="U23" s="292">
        <f t="shared" si="18"/>
        <v>0</v>
      </c>
      <c r="V23" s="293">
        <f t="shared" si="19"/>
        <v>0</v>
      </c>
      <c r="W23" s="293">
        <f t="shared" si="20"/>
        <v>0</v>
      </c>
      <c r="X23" s="292">
        <f t="shared" si="21"/>
        <v>0</v>
      </c>
      <c r="Y23" s="293">
        <f t="shared" si="22"/>
        <v>0</v>
      </c>
      <c r="Z23" s="299"/>
      <c r="AA23" s="296"/>
      <c r="AB23" s="303">
        <f t="shared" si="23"/>
        <v>0</v>
      </c>
      <c r="AC23" s="296"/>
      <c r="AD23" s="296"/>
      <c r="AE23" s="292">
        <f t="shared" si="24"/>
        <v>0</v>
      </c>
      <c r="AF23" s="293">
        <f t="shared" si="25"/>
        <v>0</v>
      </c>
      <c r="AG23" s="299"/>
      <c r="AH23" s="299"/>
      <c r="AI23" s="293">
        <f t="shared" si="26"/>
        <v>0</v>
      </c>
      <c r="AJ23" s="299"/>
      <c r="AK23" s="296"/>
      <c r="AL23" s="304" t="e">
        <f t="shared" si="1"/>
        <v>#DIV/0!</v>
      </c>
      <c r="AM23" s="304"/>
      <c r="AN23" s="304" t="e">
        <f t="shared" si="2"/>
        <v>#DIV/0!</v>
      </c>
      <c r="AO23" s="304"/>
      <c r="AP23" s="304"/>
      <c r="AQ23" s="304"/>
      <c r="AR23" s="304" t="e">
        <f t="shared" si="27"/>
        <v>#DIV/0!</v>
      </c>
      <c r="AS23" s="304"/>
      <c r="AT23" s="304" t="e">
        <f t="shared" si="28"/>
        <v>#DIV/0!</v>
      </c>
    </row>
    <row r="24" spans="1:46" s="278" customFormat="1" ht="12.75" hidden="1" x14ac:dyDescent="0.2">
      <c r="A24" s="290">
        <v>7</v>
      </c>
      <c r="B24" s="291"/>
      <c r="C24" s="291"/>
      <c r="D24" s="292">
        <f t="shared" si="12"/>
        <v>0</v>
      </c>
      <c r="E24" s="293">
        <f t="shared" si="29"/>
        <v>0</v>
      </c>
      <c r="F24" s="293">
        <f t="shared" si="13"/>
        <v>0</v>
      </c>
      <c r="G24" s="292">
        <f t="shared" si="30"/>
        <v>0</v>
      </c>
      <c r="H24" s="293">
        <f t="shared" si="31"/>
        <v>0</v>
      </c>
      <c r="I24" s="299"/>
      <c r="J24" s="296"/>
      <c r="K24" s="303">
        <f t="shared" si="14"/>
        <v>0</v>
      </c>
      <c r="L24" s="296"/>
      <c r="M24" s="296"/>
      <c r="N24" s="292">
        <f t="shared" si="15"/>
        <v>0</v>
      </c>
      <c r="O24" s="293">
        <f t="shared" si="16"/>
        <v>0</v>
      </c>
      <c r="P24" s="299"/>
      <c r="Q24" s="299"/>
      <c r="R24" s="293">
        <f t="shared" si="17"/>
        <v>0</v>
      </c>
      <c r="S24" s="299"/>
      <c r="T24" s="296"/>
      <c r="U24" s="292">
        <f t="shared" si="18"/>
        <v>0</v>
      </c>
      <c r="V24" s="293">
        <f t="shared" si="19"/>
        <v>0</v>
      </c>
      <c r="W24" s="293">
        <f t="shared" si="20"/>
        <v>0</v>
      </c>
      <c r="X24" s="292">
        <f t="shared" si="21"/>
        <v>0</v>
      </c>
      <c r="Y24" s="293">
        <f t="shared" si="22"/>
        <v>0</v>
      </c>
      <c r="Z24" s="299"/>
      <c r="AA24" s="296"/>
      <c r="AB24" s="303">
        <f t="shared" si="23"/>
        <v>0</v>
      </c>
      <c r="AC24" s="296"/>
      <c r="AD24" s="296"/>
      <c r="AE24" s="292">
        <f t="shared" si="24"/>
        <v>0</v>
      </c>
      <c r="AF24" s="293">
        <f t="shared" si="25"/>
        <v>0</v>
      </c>
      <c r="AG24" s="299"/>
      <c r="AH24" s="299"/>
      <c r="AI24" s="293">
        <f t="shared" si="26"/>
        <v>0</v>
      </c>
      <c r="AJ24" s="299"/>
      <c r="AK24" s="296"/>
      <c r="AL24" s="304" t="e">
        <f t="shared" si="1"/>
        <v>#DIV/0!</v>
      </c>
      <c r="AM24" s="304"/>
      <c r="AN24" s="304" t="e">
        <f t="shared" si="2"/>
        <v>#DIV/0!</v>
      </c>
      <c r="AO24" s="304"/>
      <c r="AP24" s="304"/>
      <c r="AQ24" s="304"/>
      <c r="AR24" s="304" t="e">
        <f t="shared" si="27"/>
        <v>#DIV/0!</v>
      </c>
      <c r="AS24" s="304"/>
      <c r="AT24" s="304" t="e">
        <f t="shared" si="28"/>
        <v>#DIV/0!</v>
      </c>
    </row>
    <row r="25" spans="1:46" s="278" customFormat="1" ht="12.75" hidden="1" x14ac:dyDescent="0.2">
      <c r="A25" s="290">
        <v>8</v>
      </c>
      <c r="B25" s="291"/>
      <c r="C25" s="291"/>
      <c r="D25" s="292">
        <f t="shared" si="12"/>
        <v>0</v>
      </c>
      <c r="E25" s="293">
        <f t="shared" si="29"/>
        <v>0</v>
      </c>
      <c r="F25" s="293">
        <f t="shared" si="13"/>
        <v>0</v>
      </c>
      <c r="G25" s="292">
        <f t="shared" si="30"/>
        <v>0</v>
      </c>
      <c r="H25" s="293">
        <f t="shared" si="31"/>
        <v>0</v>
      </c>
      <c r="I25" s="299"/>
      <c r="J25" s="296"/>
      <c r="K25" s="303">
        <f t="shared" si="14"/>
        <v>0</v>
      </c>
      <c r="L25" s="296"/>
      <c r="M25" s="296"/>
      <c r="N25" s="292">
        <f t="shared" si="15"/>
        <v>0</v>
      </c>
      <c r="O25" s="293">
        <f t="shared" si="16"/>
        <v>0</v>
      </c>
      <c r="P25" s="299"/>
      <c r="Q25" s="299"/>
      <c r="R25" s="293">
        <f t="shared" si="17"/>
        <v>0</v>
      </c>
      <c r="S25" s="299"/>
      <c r="T25" s="296"/>
      <c r="U25" s="292">
        <f t="shared" si="18"/>
        <v>0</v>
      </c>
      <c r="V25" s="293">
        <f t="shared" si="19"/>
        <v>0</v>
      </c>
      <c r="W25" s="293">
        <f t="shared" si="20"/>
        <v>0</v>
      </c>
      <c r="X25" s="292">
        <f t="shared" si="21"/>
        <v>0</v>
      </c>
      <c r="Y25" s="293">
        <f t="shared" si="22"/>
        <v>0</v>
      </c>
      <c r="Z25" s="299"/>
      <c r="AA25" s="296"/>
      <c r="AB25" s="303">
        <f t="shared" si="23"/>
        <v>0</v>
      </c>
      <c r="AC25" s="296"/>
      <c r="AD25" s="296"/>
      <c r="AE25" s="292">
        <f t="shared" si="24"/>
        <v>0</v>
      </c>
      <c r="AF25" s="293">
        <f t="shared" si="25"/>
        <v>0</v>
      </c>
      <c r="AG25" s="299"/>
      <c r="AH25" s="299"/>
      <c r="AI25" s="293">
        <f t="shared" si="26"/>
        <v>0</v>
      </c>
      <c r="AJ25" s="299"/>
      <c r="AK25" s="296"/>
      <c r="AL25" s="304" t="e">
        <f t="shared" si="1"/>
        <v>#DIV/0!</v>
      </c>
      <c r="AM25" s="304"/>
      <c r="AN25" s="304" t="e">
        <f t="shared" si="2"/>
        <v>#DIV/0!</v>
      </c>
      <c r="AO25" s="304"/>
      <c r="AP25" s="304"/>
      <c r="AQ25" s="304"/>
      <c r="AR25" s="304" t="e">
        <f t="shared" si="27"/>
        <v>#DIV/0!</v>
      </c>
      <c r="AS25" s="304"/>
      <c r="AT25" s="304" t="e">
        <f t="shared" si="28"/>
        <v>#DIV/0!</v>
      </c>
    </row>
    <row r="26" spans="1:46" s="278" customFormat="1" ht="12.75" hidden="1" x14ac:dyDescent="0.2">
      <c r="A26" s="290">
        <v>9</v>
      </c>
      <c r="B26" s="291"/>
      <c r="C26" s="291"/>
      <c r="D26" s="292">
        <f t="shared" si="12"/>
        <v>0</v>
      </c>
      <c r="E26" s="293">
        <f t="shared" si="29"/>
        <v>0</v>
      </c>
      <c r="F26" s="293">
        <f t="shared" si="13"/>
        <v>0</v>
      </c>
      <c r="G26" s="292">
        <f t="shared" si="30"/>
        <v>0</v>
      </c>
      <c r="H26" s="293">
        <f t="shared" si="31"/>
        <v>0</v>
      </c>
      <c r="I26" s="299"/>
      <c r="J26" s="296"/>
      <c r="K26" s="303">
        <f t="shared" si="14"/>
        <v>0</v>
      </c>
      <c r="L26" s="296"/>
      <c r="M26" s="296"/>
      <c r="N26" s="292">
        <f t="shared" si="15"/>
        <v>0</v>
      </c>
      <c r="O26" s="293">
        <f t="shared" si="16"/>
        <v>0</v>
      </c>
      <c r="P26" s="299"/>
      <c r="Q26" s="299"/>
      <c r="R26" s="293">
        <f t="shared" si="17"/>
        <v>0</v>
      </c>
      <c r="S26" s="299"/>
      <c r="T26" s="296"/>
      <c r="U26" s="292">
        <f t="shared" si="18"/>
        <v>0</v>
      </c>
      <c r="V26" s="293">
        <f t="shared" si="19"/>
        <v>0</v>
      </c>
      <c r="W26" s="293">
        <f t="shared" si="20"/>
        <v>0</v>
      </c>
      <c r="X26" s="292">
        <f t="shared" si="21"/>
        <v>0</v>
      </c>
      <c r="Y26" s="293">
        <f t="shared" si="22"/>
        <v>0</v>
      </c>
      <c r="Z26" s="299"/>
      <c r="AA26" s="296"/>
      <c r="AB26" s="303">
        <f t="shared" si="23"/>
        <v>0</v>
      </c>
      <c r="AC26" s="296"/>
      <c r="AD26" s="296"/>
      <c r="AE26" s="292">
        <f t="shared" si="24"/>
        <v>0</v>
      </c>
      <c r="AF26" s="293">
        <f t="shared" si="25"/>
        <v>0</v>
      </c>
      <c r="AG26" s="299"/>
      <c r="AH26" s="299"/>
      <c r="AI26" s="293">
        <f t="shared" si="26"/>
        <v>0</v>
      </c>
      <c r="AJ26" s="299"/>
      <c r="AK26" s="296"/>
      <c r="AL26" s="304" t="e">
        <f t="shared" si="1"/>
        <v>#DIV/0!</v>
      </c>
      <c r="AM26" s="304"/>
      <c r="AN26" s="304" t="e">
        <f t="shared" si="2"/>
        <v>#DIV/0!</v>
      </c>
      <c r="AO26" s="304"/>
      <c r="AP26" s="304"/>
      <c r="AQ26" s="304"/>
      <c r="AR26" s="304" t="e">
        <f t="shared" si="27"/>
        <v>#DIV/0!</v>
      </c>
      <c r="AS26" s="304"/>
      <c r="AT26" s="304" t="e">
        <f t="shared" si="28"/>
        <v>#DIV/0!</v>
      </c>
    </row>
    <row r="27" spans="1:46" s="278" customFormat="1" ht="12.75" hidden="1" x14ac:dyDescent="0.2">
      <c r="A27" s="290">
        <v>10</v>
      </c>
      <c r="B27" s="291"/>
      <c r="C27" s="291"/>
      <c r="D27" s="292">
        <f t="shared" si="12"/>
        <v>0</v>
      </c>
      <c r="E27" s="293">
        <f t="shared" si="29"/>
        <v>0</v>
      </c>
      <c r="F27" s="293">
        <f t="shared" si="13"/>
        <v>0</v>
      </c>
      <c r="G27" s="292">
        <f t="shared" si="30"/>
        <v>0</v>
      </c>
      <c r="H27" s="293">
        <f t="shared" si="31"/>
        <v>0</v>
      </c>
      <c r="I27" s="299"/>
      <c r="J27" s="296"/>
      <c r="K27" s="303">
        <f t="shared" si="14"/>
        <v>0</v>
      </c>
      <c r="L27" s="296"/>
      <c r="M27" s="296"/>
      <c r="N27" s="292">
        <f t="shared" si="15"/>
        <v>0</v>
      </c>
      <c r="O27" s="293">
        <f t="shared" si="16"/>
        <v>0</v>
      </c>
      <c r="P27" s="299"/>
      <c r="Q27" s="299"/>
      <c r="R27" s="293">
        <f t="shared" si="17"/>
        <v>0</v>
      </c>
      <c r="S27" s="299"/>
      <c r="T27" s="296"/>
      <c r="U27" s="292">
        <f t="shared" si="18"/>
        <v>0</v>
      </c>
      <c r="V27" s="293">
        <f t="shared" si="19"/>
        <v>0</v>
      </c>
      <c r="W27" s="293">
        <f t="shared" si="20"/>
        <v>0</v>
      </c>
      <c r="X27" s="292">
        <f t="shared" si="21"/>
        <v>0</v>
      </c>
      <c r="Y27" s="293">
        <f t="shared" si="22"/>
        <v>0</v>
      </c>
      <c r="Z27" s="299"/>
      <c r="AA27" s="296"/>
      <c r="AB27" s="303">
        <f t="shared" si="23"/>
        <v>0</v>
      </c>
      <c r="AC27" s="296"/>
      <c r="AD27" s="296"/>
      <c r="AE27" s="292">
        <f t="shared" si="24"/>
        <v>0</v>
      </c>
      <c r="AF27" s="293">
        <f t="shared" si="25"/>
        <v>0</v>
      </c>
      <c r="AG27" s="299"/>
      <c r="AH27" s="299"/>
      <c r="AI27" s="293">
        <f t="shared" si="26"/>
        <v>0</v>
      </c>
      <c r="AJ27" s="299"/>
      <c r="AK27" s="296"/>
      <c r="AL27" s="304" t="e">
        <f t="shared" si="1"/>
        <v>#DIV/0!</v>
      </c>
      <c r="AM27" s="304"/>
      <c r="AN27" s="304" t="e">
        <f>W27/F27</f>
        <v>#DIV/0!</v>
      </c>
      <c r="AO27" s="304" t="e">
        <f>X27/G27</f>
        <v>#DIV/0!</v>
      </c>
      <c r="AP27" s="304"/>
      <c r="AQ27" s="304" t="e">
        <f>AB27/K27</f>
        <v>#DIV/0!</v>
      </c>
      <c r="AR27" s="304" t="e">
        <f t="shared" si="27"/>
        <v>#DIV/0!</v>
      </c>
      <c r="AS27" s="304"/>
      <c r="AT27" s="304" t="e">
        <f t="shared" si="28"/>
        <v>#DIV/0!</v>
      </c>
    </row>
    <row r="28" spans="1:46" s="278" customFormat="1" ht="12.75" hidden="1" x14ac:dyDescent="0.2">
      <c r="A28" s="290">
        <v>11</v>
      </c>
      <c r="B28" s="291"/>
      <c r="C28" s="291"/>
      <c r="D28" s="292">
        <f t="shared" si="12"/>
        <v>0</v>
      </c>
      <c r="E28" s="293">
        <f t="shared" si="29"/>
        <v>0</v>
      </c>
      <c r="F28" s="293">
        <f t="shared" si="13"/>
        <v>0</v>
      </c>
      <c r="G28" s="292">
        <f t="shared" si="30"/>
        <v>0</v>
      </c>
      <c r="H28" s="293">
        <f t="shared" si="31"/>
        <v>0</v>
      </c>
      <c r="I28" s="299"/>
      <c r="J28" s="296"/>
      <c r="K28" s="303">
        <f t="shared" si="14"/>
        <v>0</v>
      </c>
      <c r="L28" s="296"/>
      <c r="M28" s="296"/>
      <c r="N28" s="292">
        <f t="shared" si="15"/>
        <v>0</v>
      </c>
      <c r="O28" s="293">
        <f t="shared" si="16"/>
        <v>0</v>
      </c>
      <c r="P28" s="299"/>
      <c r="Q28" s="299"/>
      <c r="R28" s="293">
        <f t="shared" si="17"/>
        <v>0</v>
      </c>
      <c r="S28" s="299"/>
      <c r="T28" s="296"/>
      <c r="U28" s="292">
        <f t="shared" si="18"/>
        <v>0</v>
      </c>
      <c r="V28" s="293">
        <f t="shared" si="19"/>
        <v>0</v>
      </c>
      <c r="W28" s="293">
        <f t="shared" si="20"/>
        <v>0</v>
      </c>
      <c r="X28" s="292">
        <f t="shared" si="21"/>
        <v>0</v>
      </c>
      <c r="Y28" s="293">
        <f t="shared" si="22"/>
        <v>0</v>
      </c>
      <c r="Z28" s="299"/>
      <c r="AA28" s="296"/>
      <c r="AB28" s="303">
        <f t="shared" si="23"/>
        <v>0</v>
      </c>
      <c r="AC28" s="296"/>
      <c r="AD28" s="296"/>
      <c r="AE28" s="292">
        <f t="shared" si="24"/>
        <v>0</v>
      </c>
      <c r="AF28" s="293">
        <f t="shared" si="25"/>
        <v>0</v>
      </c>
      <c r="AG28" s="299"/>
      <c r="AH28" s="299"/>
      <c r="AI28" s="293">
        <f t="shared" si="26"/>
        <v>0</v>
      </c>
      <c r="AJ28" s="299"/>
      <c r="AK28" s="296"/>
      <c r="AL28" s="304" t="e">
        <f t="shared" si="1"/>
        <v>#DIV/0!</v>
      </c>
      <c r="AM28" s="304"/>
      <c r="AN28" s="304" t="e">
        <f t="shared" ref="AN28:AN47" si="32">W28/F28</f>
        <v>#DIV/0!</v>
      </c>
      <c r="AO28" s="304"/>
      <c r="AP28" s="304"/>
      <c r="AQ28" s="304"/>
      <c r="AR28" s="304" t="e">
        <f t="shared" si="27"/>
        <v>#DIV/0!</v>
      </c>
      <c r="AS28" s="304"/>
      <c r="AT28" s="304" t="e">
        <f t="shared" si="28"/>
        <v>#DIV/0!</v>
      </c>
    </row>
    <row r="29" spans="1:46" s="278" customFormat="1" ht="12.75" hidden="1" x14ac:dyDescent="0.2">
      <c r="A29" s="290">
        <v>12</v>
      </c>
      <c r="B29" s="291"/>
      <c r="C29" s="291"/>
      <c r="D29" s="292">
        <f t="shared" si="12"/>
        <v>0</v>
      </c>
      <c r="E29" s="293">
        <f t="shared" si="29"/>
        <v>0</v>
      </c>
      <c r="F29" s="293">
        <f t="shared" si="13"/>
        <v>0</v>
      </c>
      <c r="G29" s="292">
        <f t="shared" si="30"/>
        <v>0</v>
      </c>
      <c r="H29" s="293">
        <f t="shared" si="31"/>
        <v>0</v>
      </c>
      <c r="I29" s="299"/>
      <c r="J29" s="296"/>
      <c r="K29" s="303">
        <f t="shared" si="14"/>
        <v>0</v>
      </c>
      <c r="L29" s="296"/>
      <c r="M29" s="296"/>
      <c r="N29" s="292">
        <f t="shared" si="15"/>
        <v>0</v>
      </c>
      <c r="O29" s="293">
        <f t="shared" si="16"/>
        <v>0</v>
      </c>
      <c r="P29" s="299"/>
      <c r="Q29" s="299"/>
      <c r="R29" s="293">
        <f t="shared" si="17"/>
        <v>0</v>
      </c>
      <c r="S29" s="299"/>
      <c r="T29" s="296"/>
      <c r="U29" s="292">
        <f t="shared" si="18"/>
        <v>0</v>
      </c>
      <c r="V29" s="293">
        <f t="shared" si="19"/>
        <v>0</v>
      </c>
      <c r="W29" s="293">
        <f t="shared" si="20"/>
        <v>0</v>
      </c>
      <c r="X29" s="292">
        <f t="shared" si="21"/>
        <v>0</v>
      </c>
      <c r="Y29" s="293">
        <f t="shared" si="22"/>
        <v>0</v>
      </c>
      <c r="Z29" s="299"/>
      <c r="AA29" s="296"/>
      <c r="AB29" s="303">
        <f t="shared" si="23"/>
        <v>0</v>
      </c>
      <c r="AC29" s="296"/>
      <c r="AD29" s="296"/>
      <c r="AE29" s="292">
        <f t="shared" si="24"/>
        <v>0</v>
      </c>
      <c r="AF29" s="293">
        <f t="shared" si="25"/>
        <v>0</v>
      </c>
      <c r="AG29" s="299"/>
      <c r="AH29" s="299"/>
      <c r="AI29" s="293">
        <f t="shared" si="26"/>
        <v>0</v>
      </c>
      <c r="AJ29" s="299"/>
      <c r="AK29" s="296"/>
      <c r="AL29" s="304" t="e">
        <f t="shared" si="1"/>
        <v>#DIV/0!</v>
      </c>
      <c r="AM29" s="304"/>
      <c r="AN29" s="304" t="e">
        <f t="shared" si="32"/>
        <v>#DIV/0!</v>
      </c>
      <c r="AO29" s="304"/>
      <c r="AP29" s="304"/>
      <c r="AQ29" s="304"/>
      <c r="AR29" s="304" t="e">
        <f t="shared" si="27"/>
        <v>#DIV/0!</v>
      </c>
      <c r="AS29" s="304"/>
      <c r="AT29" s="304" t="e">
        <f t="shared" si="28"/>
        <v>#DIV/0!</v>
      </c>
    </row>
    <row r="30" spans="1:46" s="278" customFormat="1" ht="12.75" hidden="1" x14ac:dyDescent="0.2">
      <c r="A30" s="290">
        <v>13</v>
      </c>
      <c r="B30" s="291"/>
      <c r="C30" s="291"/>
      <c r="D30" s="292">
        <f t="shared" si="12"/>
        <v>0</v>
      </c>
      <c r="E30" s="293">
        <f t="shared" si="29"/>
        <v>0</v>
      </c>
      <c r="F30" s="293">
        <f t="shared" si="13"/>
        <v>0</v>
      </c>
      <c r="G30" s="292">
        <f t="shared" si="30"/>
        <v>0</v>
      </c>
      <c r="H30" s="293">
        <f t="shared" si="31"/>
        <v>0</v>
      </c>
      <c r="I30" s="299"/>
      <c r="J30" s="296"/>
      <c r="K30" s="303">
        <f t="shared" si="14"/>
        <v>0</v>
      </c>
      <c r="L30" s="296"/>
      <c r="M30" s="296"/>
      <c r="N30" s="292">
        <f t="shared" si="15"/>
        <v>0</v>
      </c>
      <c r="O30" s="293">
        <f t="shared" si="16"/>
        <v>0</v>
      </c>
      <c r="P30" s="299"/>
      <c r="Q30" s="299"/>
      <c r="R30" s="293">
        <f t="shared" si="17"/>
        <v>0</v>
      </c>
      <c r="S30" s="299"/>
      <c r="T30" s="296"/>
      <c r="U30" s="292">
        <f t="shared" si="18"/>
        <v>0</v>
      </c>
      <c r="V30" s="293">
        <f t="shared" si="19"/>
        <v>0</v>
      </c>
      <c r="W30" s="293">
        <f t="shared" si="20"/>
        <v>0</v>
      </c>
      <c r="X30" s="292">
        <f t="shared" si="21"/>
        <v>0</v>
      </c>
      <c r="Y30" s="293">
        <f t="shared" si="22"/>
        <v>0</v>
      </c>
      <c r="Z30" s="299"/>
      <c r="AA30" s="296"/>
      <c r="AB30" s="303">
        <f t="shared" si="23"/>
        <v>0</v>
      </c>
      <c r="AC30" s="296"/>
      <c r="AD30" s="296"/>
      <c r="AE30" s="292">
        <f t="shared" si="24"/>
        <v>0</v>
      </c>
      <c r="AF30" s="293">
        <f t="shared" si="25"/>
        <v>0</v>
      </c>
      <c r="AG30" s="299"/>
      <c r="AH30" s="299"/>
      <c r="AI30" s="293">
        <f t="shared" si="26"/>
        <v>0</v>
      </c>
      <c r="AJ30" s="299"/>
      <c r="AK30" s="296"/>
      <c r="AL30" s="304" t="e">
        <f t="shared" si="1"/>
        <v>#DIV/0!</v>
      </c>
      <c r="AM30" s="304"/>
      <c r="AN30" s="304" t="e">
        <f t="shared" si="32"/>
        <v>#DIV/0!</v>
      </c>
      <c r="AO30" s="304" t="e">
        <f>X30/G30</f>
        <v>#DIV/0!</v>
      </c>
      <c r="AP30" s="304"/>
      <c r="AQ30" s="304" t="e">
        <f>AB30/K30</f>
        <v>#DIV/0!</v>
      </c>
      <c r="AR30" s="304" t="e">
        <f t="shared" si="27"/>
        <v>#DIV/0!</v>
      </c>
      <c r="AS30" s="304"/>
      <c r="AT30" s="304" t="e">
        <f t="shared" si="28"/>
        <v>#DIV/0!</v>
      </c>
    </row>
    <row r="31" spans="1:46" s="278" customFormat="1" ht="12.75" hidden="1" x14ac:dyDescent="0.2">
      <c r="A31" s="290">
        <v>14</v>
      </c>
      <c r="B31" s="291"/>
      <c r="C31" s="291"/>
      <c r="D31" s="292">
        <f t="shared" si="12"/>
        <v>0</v>
      </c>
      <c r="E31" s="293">
        <f t="shared" si="29"/>
        <v>0</v>
      </c>
      <c r="F31" s="293">
        <f t="shared" si="13"/>
        <v>0</v>
      </c>
      <c r="G31" s="292">
        <f t="shared" si="30"/>
        <v>0</v>
      </c>
      <c r="H31" s="293">
        <f t="shared" si="31"/>
        <v>0</v>
      </c>
      <c r="I31" s="299"/>
      <c r="J31" s="296"/>
      <c r="K31" s="303">
        <f t="shared" si="14"/>
        <v>0</v>
      </c>
      <c r="L31" s="296"/>
      <c r="M31" s="296"/>
      <c r="N31" s="292">
        <f t="shared" si="15"/>
        <v>0</v>
      </c>
      <c r="O31" s="293">
        <f t="shared" si="16"/>
        <v>0</v>
      </c>
      <c r="P31" s="299"/>
      <c r="Q31" s="299"/>
      <c r="R31" s="293">
        <f t="shared" si="17"/>
        <v>0</v>
      </c>
      <c r="S31" s="299"/>
      <c r="T31" s="296"/>
      <c r="U31" s="292">
        <f t="shared" si="18"/>
        <v>0</v>
      </c>
      <c r="V31" s="293">
        <f t="shared" si="19"/>
        <v>0</v>
      </c>
      <c r="W31" s="293">
        <f t="shared" si="20"/>
        <v>0</v>
      </c>
      <c r="X31" s="292">
        <f t="shared" si="21"/>
        <v>0</v>
      </c>
      <c r="Y31" s="293">
        <f t="shared" si="22"/>
        <v>0</v>
      </c>
      <c r="Z31" s="299"/>
      <c r="AA31" s="296"/>
      <c r="AB31" s="303">
        <f t="shared" si="23"/>
        <v>0</v>
      </c>
      <c r="AC31" s="296"/>
      <c r="AD31" s="296"/>
      <c r="AE31" s="292">
        <f t="shared" si="24"/>
        <v>0</v>
      </c>
      <c r="AF31" s="293">
        <f t="shared" si="25"/>
        <v>0</v>
      </c>
      <c r="AG31" s="299"/>
      <c r="AH31" s="299"/>
      <c r="AI31" s="293">
        <f t="shared" si="26"/>
        <v>0</v>
      </c>
      <c r="AJ31" s="299"/>
      <c r="AK31" s="296"/>
      <c r="AL31" s="304" t="e">
        <f t="shared" si="1"/>
        <v>#DIV/0!</v>
      </c>
      <c r="AM31" s="304"/>
      <c r="AN31" s="304" t="e">
        <f t="shared" si="32"/>
        <v>#DIV/0!</v>
      </c>
      <c r="AO31" s="304"/>
      <c r="AP31" s="304"/>
      <c r="AQ31" s="304"/>
      <c r="AR31" s="304" t="e">
        <f t="shared" si="27"/>
        <v>#DIV/0!</v>
      </c>
      <c r="AS31" s="304"/>
      <c r="AT31" s="304" t="e">
        <f t="shared" si="28"/>
        <v>#DIV/0!</v>
      </c>
    </row>
    <row r="32" spans="1:46" s="278" customFormat="1" ht="12.75" hidden="1" x14ac:dyDescent="0.2">
      <c r="A32" s="290">
        <v>15</v>
      </c>
      <c r="B32" s="291"/>
      <c r="C32" s="291"/>
      <c r="D32" s="292">
        <f t="shared" si="12"/>
        <v>0</v>
      </c>
      <c r="E32" s="293">
        <f t="shared" si="29"/>
        <v>0</v>
      </c>
      <c r="F32" s="293">
        <f t="shared" si="13"/>
        <v>0</v>
      </c>
      <c r="G32" s="292">
        <f t="shared" si="30"/>
        <v>0</v>
      </c>
      <c r="H32" s="293">
        <f t="shared" si="31"/>
        <v>0</v>
      </c>
      <c r="I32" s="299"/>
      <c r="J32" s="296"/>
      <c r="K32" s="303">
        <f t="shared" si="14"/>
        <v>0</v>
      </c>
      <c r="L32" s="296"/>
      <c r="M32" s="296"/>
      <c r="N32" s="292">
        <f t="shared" si="15"/>
        <v>0</v>
      </c>
      <c r="O32" s="293">
        <f t="shared" si="16"/>
        <v>0</v>
      </c>
      <c r="P32" s="299"/>
      <c r="Q32" s="299"/>
      <c r="R32" s="293">
        <f t="shared" si="17"/>
        <v>0</v>
      </c>
      <c r="S32" s="299"/>
      <c r="T32" s="296"/>
      <c r="U32" s="292">
        <f t="shared" si="18"/>
        <v>0</v>
      </c>
      <c r="V32" s="293">
        <f t="shared" si="19"/>
        <v>0</v>
      </c>
      <c r="W32" s="293">
        <f t="shared" si="20"/>
        <v>0</v>
      </c>
      <c r="X32" s="292">
        <f t="shared" si="21"/>
        <v>0</v>
      </c>
      <c r="Y32" s="293">
        <f t="shared" si="22"/>
        <v>0</v>
      </c>
      <c r="Z32" s="299"/>
      <c r="AA32" s="296"/>
      <c r="AB32" s="303">
        <f t="shared" si="23"/>
        <v>0</v>
      </c>
      <c r="AC32" s="296"/>
      <c r="AD32" s="296"/>
      <c r="AE32" s="292">
        <f t="shared" si="24"/>
        <v>0</v>
      </c>
      <c r="AF32" s="293">
        <f t="shared" si="25"/>
        <v>0</v>
      </c>
      <c r="AG32" s="299"/>
      <c r="AH32" s="299"/>
      <c r="AI32" s="293">
        <f t="shared" si="26"/>
        <v>0</v>
      </c>
      <c r="AJ32" s="299"/>
      <c r="AK32" s="296"/>
      <c r="AL32" s="304" t="e">
        <f t="shared" si="1"/>
        <v>#DIV/0!</v>
      </c>
      <c r="AM32" s="304"/>
      <c r="AN32" s="304" t="e">
        <f t="shared" si="32"/>
        <v>#DIV/0!</v>
      </c>
      <c r="AO32" s="304"/>
      <c r="AP32" s="304"/>
      <c r="AQ32" s="304"/>
      <c r="AR32" s="304" t="e">
        <f t="shared" si="27"/>
        <v>#DIV/0!</v>
      </c>
      <c r="AS32" s="304"/>
      <c r="AT32" s="304" t="e">
        <f t="shared" si="28"/>
        <v>#DIV/0!</v>
      </c>
    </row>
    <row r="33" spans="1:46" s="278" customFormat="1" ht="12.75" hidden="1" x14ac:dyDescent="0.2">
      <c r="A33" s="290">
        <v>16</v>
      </c>
      <c r="B33" s="291"/>
      <c r="C33" s="291"/>
      <c r="D33" s="292">
        <f t="shared" si="12"/>
        <v>0</v>
      </c>
      <c r="E33" s="293">
        <f t="shared" si="29"/>
        <v>0</v>
      </c>
      <c r="F33" s="293">
        <f t="shared" si="13"/>
        <v>0</v>
      </c>
      <c r="G33" s="292">
        <f t="shared" si="30"/>
        <v>0</v>
      </c>
      <c r="H33" s="293">
        <f t="shared" si="31"/>
        <v>0</v>
      </c>
      <c r="I33" s="299"/>
      <c r="J33" s="296"/>
      <c r="K33" s="303">
        <f t="shared" si="14"/>
        <v>0</v>
      </c>
      <c r="L33" s="296"/>
      <c r="M33" s="296"/>
      <c r="N33" s="292">
        <f t="shared" si="15"/>
        <v>0</v>
      </c>
      <c r="O33" s="293">
        <f t="shared" si="16"/>
        <v>0</v>
      </c>
      <c r="P33" s="299"/>
      <c r="Q33" s="299"/>
      <c r="R33" s="293">
        <f t="shared" si="17"/>
        <v>0</v>
      </c>
      <c r="S33" s="299"/>
      <c r="T33" s="296"/>
      <c r="U33" s="292">
        <f t="shared" si="18"/>
        <v>0</v>
      </c>
      <c r="V33" s="293">
        <f t="shared" si="19"/>
        <v>0</v>
      </c>
      <c r="W33" s="293">
        <f t="shared" si="20"/>
        <v>0</v>
      </c>
      <c r="X33" s="292">
        <f t="shared" si="21"/>
        <v>0</v>
      </c>
      <c r="Y33" s="293">
        <f t="shared" si="22"/>
        <v>0</v>
      </c>
      <c r="Z33" s="299"/>
      <c r="AA33" s="296"/>
      <c r="AB33" s="303">
        <f t="shared" si="23"/>
        <v>0</v>
      </c>
      <c r="AC33" s="296"/>
      <c r="AD33" s="296"/>
      <c r="AE33" s="292">
        <f t="shared" si="24"/>
        <v>0</v>
      </c>
      <c r="AF33" s="293">
        <f t="shared" si="25"/>
        <v>0</v>
      </c>
      <c r="AG33" s="299"/>
      <c r="AH33" s="299"/>
      <c r="AI33" s="293">
        <f t="shared" si="26"/>
        <v>0</v>
      </c>
      <c r="AJ33" s="299"/>
      <c r="AK33" s="296"/>
      <c r="AL33" s="304" t="e">
        <f t="shared" si="1"/>
        <v>#DIV/0!</v>
      </c>
      <c r="AM33" s="304"/>
      <c r="AN33" s="304" t="e">
        <f t="shared" si="32"/>
        <v>#DIV/0!</v>
      </c>
      <c r="AO33" s="304"/>
      <c r="AP33" s="304"/>
      <c r="AQ33" s="304"/>
      <c r="AR33" s="304" t="e">
        <f t="shared" si="27"/>
        <v>#DIV/0!</v>
      </c>
      <c r="AS33" s="304"/>
      <c r="AT33" s="304" t="e">
        <f t="shared" si="28"/>
        <v>#DIV/0!</v>
      </c>
    </row>
    <row r="34" spans="1:46" s="278" customFormat="1" ht="12.75" hidden="1" x14ac:dyDescent="0.2">
      <c r="A34" s="290">
        <v>17</v>
      </c>
      <c r="B34" s="291"/>
      <c r="C34" s="291"/>
      <c r="D34" s="292">
        <f t="shared" si="12"/>
        <v>0</v>
      </c>
      <c r="E34" s="293">
        <f t="shared" si="29"/>
        <v>0</v>
      </c>
      <c r="F34" s="293">
        <f t="shared" si="13"/>
        <v>0</v>
      </c>
      <c r="G34" s="292">
        <f t="shared" si="30"/>
        <v>0</v>
      </c>
      <c r="H34" s="293">
        <f t="shared" si="31"/>
        <v>0</v>
      </c>
      <c r="I34" s="299"/>
      <c r="J34" s="296"/>
      <c r="K34" s="303">
        <f t="shared" si="14"/>
        <v>0</v>
      </c>
      <c r="L34" s="296"/>
      <c r="M34" s="296"/>
      <c r="N34" s="292">
        <f t="shared" si="15"/>
        <v>0</v>
      </c>
      <c r="O34" s="293">
        <f t="shared" si="16"/>
        <v>0</v>
      </c>
      <c r="P34" s="299"/>
      <c r="Q34" s="299"/>
      <c r="R34" s="293">
        <f t="shared" si="17"/>
        <v>0</v>
      </c>
      <c r="S34" s="299"/>
      <c r="T34" s="296"/>
      <c r="U34" s="292">
        <f t="shared" si="18"/>
        <v>0</v>
      </c>
      <c r="V34" s="293">
        <f t="shared" si="19"/>
        <v>0</v>
      </c>
      <c r="W34" s="293">
        <f t="shared" si="20"/>
        <v>0</v>
      </c>
      <c r="X34" s="292">
        <f t="shared" si="21"/>
        <v>0</v>
      </c>
      <c r="Y34" s="293">
        <f t="shared" si="22"/>
        <v>0</v>
      </c>
      <c r="Z34" s="299"/>
      <c r="AA34" s="296"/>
      <c r="AB34" s="303">
        <f t="shared" si="23"/>
        <v>0</v>
      </c>
      <c r="AC34" s="296"/>
      <c r="AD34" s="296"/>
      <c r="AE34" s="292">
        <f t="shared" si="24"/>
        <v>0</v>
      </c>
      <c r="AF34" s="293">
        <f t="shared" si="25"/>
        <v>0</v>
      </c>
      <c r="AG34" s="299"/>
      <c r="AH34" s="299"/>
      <c r="AI34" s="293">
        <f t="shared" si="26"/>
        <v>0</v>
      </c>
      <c r="AJ34" s="299"/>
      <c r="AK34" s="296"/>
      <c r="AL34" s="304" t="e">
        <f t="shared" si="1"/>
        <v>#DIV/0!</v>
      </c>
      <c r="AM34" s="304"/>
      <c r="AN34" s="304" t="e">
        <f t="shared" si="32"/>
        <v>#DIV/0!</v>
      </c>
      <c r="AO34" s="304"/>
      <c r="AP34" s="304"/>
      <c r="AQ34" s="304"/>
      <c r="AR34" s="304" t="e">
        <f t="shared" si="27"/>
        <v>#DIV/0!</v>
      </c>
      <c r="AS34" s="304"/>
      <c r="AT34" s="304" t="e">
        <f t="shared" si="28"/>
        <v>#DIV/0!</v>
      </c>
    </row>
    <row r="35" spans="1:46" s="278" customFormat="1" ht="12.75" hidden="1" x14ac:dyDescent="0.2">
      <c r="A35" s="290">
        <v>18</v>
      </c>
      <c r="B35" s="291"/>
      <c r="C35" s="291"/>
      <c r="D35" s="292">
        <f t="shared" si="12"/>
        <v>0</v>
      </c>
      <c r="E35" s="293">
        <f t="shared" si="29"/>
        <v>0</v>
      </c>
      <c r="F35" s="293">
        <f t="shared" si="13"/>
        <v>0</v>
      </c>
      <c r="G35" s="292">
        <f t="shared" si="30"/>
        <v>0</v>
      </c>
      <c r="H35" s="293">
        <f t="shared" si="31"/>
        <v>0</v>
      </c>
      <c r="I35" s="299"/>
      <c r="J35" s="296"/>
      <c r="K35" s="303">
        <f t="shared" si="14"/>
        <v>0</v>
      </c>
      <c r="L35" s="296"/>
      <c r="M35" s="296"/>
      <c r="N35" s="292">
        <f t="shared" si="15"/>
        <v>0</v>
      </c>
      <c r="O35" s="293">
        <f t="shared" si="16"/>
        <v>0</v>
      </c>
      <c r="P35" s="299"/>
      <c r="Q35" s="299"/>
      <c r="R35" s="293">
        <f t="shared" si="17"/>
        <v>0</v>
      </c>
      <c r="S35" s="299"/>
      <c r="T35" s="296"/>
      <c r="U35" s="292">
        <f t="shared" si="18"/>
        <v>0</v>
      </c>
      <c r="V35" s="293">
        <f t="shared" si="19"/>
        <v>0</v>
      </c>
      <c r="W35" s="293">
        <f t="shared" si="20"/>
        <v>0</v>
      </c>
      <c r="X35" s="292">
        <f t="shared" si="21"/>
        <v>0</v>
      </c>
      <c r="Y35" s="293">
        <f t="shared" si="22"/>
        <v>0</v>
      </c>
      <c r="Z35" s="299"/>
      <c r="AA35" s="296"/>
      <c r="AB35" s="303">
        <f t="shared" si="23"/>
        <v>0</v>
      </c>
      <c r="AC35" s="296"/>
      <c r="AD35" s="296"/>
      <c r="AE35" s="292">
        <f t="shared" si="24"/>
        <v>0</v>
      </c>
      <c r="AF35" s="293">
        <f t="shared" si="25"/>
        <v>0</v>
      </c>
      <c r="AG35" s="299"/>
      <c r="AH35" s="299"/>
      <c r="AI35" s="293">
        <f t="shared" si="26"/>
        <v>0</v>
      </c>
      <c r="AJ35" s="299"/>
      <c r="AK35" s="296"/>
      <c r="AL35" s="304" t="e">
        <f t="shared" si="1"/>
        <v>#DIV/0!</v>
      </c>
      <c r="AM35" s="304"/>
      <c r="AN35" s="304" t="e">
        <f t="shared" si="32"/>
        <v>#DIV/0!</v>
      </c>
      <c r="AO35" s="304"/>
      <c r="AP35" s="304"/>
      <c r="AQ35" s="304"/>
      <c r="AR35" s="304" t="e">
        <f t="shared" si="27"/>
        <v>#DIV/0!</v>
      </c>
      <c r="AS35" s="304"/>
      <c r="AT35" s="304" t="e">
        <f t="shared" si="28"/>
        <v>#DIV/0!</v>
      </c>
    </row>
    <row r="36" spans="1:46" s="278" customFormat="1" ht="12.75" hidden="1" x14ac:dyDescent="0.2">
      <c r="A36" s="290">
        <v>19</v>
      </c>
      <c r="B36" s="291"/>
      <c r="C36" s="291"/>
      <c r="D36" s="292">
        <f t="shared" si="12"/>
        <v>0</v>
      </c>
      <c r="E36" s="293">
        <f t="shared" si="29"/>
        <v>0</v>
      </c>
      <c r="F36" s="293">
        <f t="shared" si="13"/>
        <v>0</v>
      </c>
      <c r="G36" s="292">
        <f t="shared" si="30"/>
        <v>0</v>
      </c>
      <c r="H36" s="293">
        <f t="shared" si="31"/>
        <v>0</v>
      </c>
      <c r="I36" s="299"/>
      <c r="J36" s="296"/>
      <c r="K36" s="303">
        <f t="shared" si="14"/>
        <v>0</v>
      </c>
      <c r="L36" s="296"/>
      <c r="M36" s="296"/>
      <c r="N36" s="292">
        <f t="shared" si="15"/>
        <v>0</v>
      </c>
      <c r="O36" s="293">
        <f t="shared" si="16"/>
        <v>0</v>
      </c>
      <c r="P36" s="299"/>
      <c r="Q36" s="299"/>
      <c r="R36" s="293">
        <f t="shared" si="17"/>
        <v>0</v>
      </c>
      <c r="S36" s="299"/>
      <c r="T36" s="296"/>
      <c r="U36" s="292">
        <f t="shared" si="18"/>
        <v>0</v>
      </c>
      <c r="V36" s="293">
        <f t="shared" si="19"/>
        <v>0</v>
      </c>
      <c r="W36" s="293">
        <f t="shared" si="20"/>
        <v>0</v>
      </c>
      <c r="X36" s="292">
        <f t="shared" si="21"/>
        <v>0</v>
      </c>
      <c r="Y36" s="293">
        <f t="shared" si="22"/>
        <v>0</v>
      </c>
      <c r="Z36" s="299"/>
      <c r="AA36" s="296"/>
      <c r="AB36" s="303">
        <f t="shared" si="23"/>
        <v>0</v>
      </c>
      <c r="AC36" s="296"/>
      <c r="AD36" s="296"/>
      <c r="AE36" s="292">
        <f t="shared" si="24"/>
        <v>0</v>
      </c>
      <c r="AF36" s="293">
        <f t="shared" si="25"/>
        <v>0</v>
      </c>
      <c r="AG36" s="299"/>
      <c r="AH36" s="299"/>
      <c r="AI36" s="293">
        <f t="shared" si="26"/>
        <v>0</v>
      </c>
      <c r="AJ36" s="299"/>
      <c r="AK36" s="296"/>
      <c r="AL36" s="304" t="e">
        <f t="shared" si="1"/>
        <v>#DIV/0!</v>
      </c>
      <c r="AM36" s="304"/>
      <c r="AN36" s="304" t="e">
        <f t="shared" si="32"/>
        <v>#DIV/0!</v>
      </c>
      <c r="AO36" s="304"/>
      <c r="AP36" s="304"/>
      <c r="AQ36" s="304"/>
      <c r="AR36" s="304" t="e">
        <f t="shared" si="27"/>
        <v>#DIV/0!</v>
      </c>
      <c r="AS36" s="304"/>
      <c r="AT36" s="304" t="e">
        <f t="shared" si="28"/>
        <v>#DIV/0!</v>
      </c>
    </row>
    <row r="37" spans="1:46" s="278" customFormat="1" ht="12.75" hidden="1" x14ac:dyDescent="0.2">
      <c r="A37" s="290">
        <v>20</v>
      </c>
      <c r="B37" s="291"/>
      <c r="C37" s="291"/>
      <c r="D37" s="292">
        <f t="shared" si="12"/>
        <v>0</v>
      </c>
      <c r="E37" s="293">
        <f t="shared" si="29"/>
        <v>0</v>
      </c>
      <c r="F37" s="293">
        <f t="shared" si="13"/>
        <v>0</v>
      </c>
      <c r="G37" s="292">
        <f t="shared" si="30"/>
        <v>0</v>
      </c>
      <c r="H37" s="293">
        <f t="shared" si="31"/>
        <v>0</v>
      </c>
      <c r="I37" s="299"/>
      <c r="J37" s="296"/>
      <c r="K37" s="303">
        <f t="shared" si="14"/>
        <v>0</v>
      </c>
      <c r="L37" s="296"/>
      <c r="M37" s="296"/>
      <c r="N37" s="292">
        <f t="shared" si="15"/>
        <v>0</v>
      </c>
      <c r="O37" s="293">
        <f t="shared" si="16"/>
        <v>0</v>
      </c>
      <c r="P37" s="299"/>
      <c r="Q37" s="299"/>
      <c r="R37" s="293">
        <f t="shared" si="17"/>
        <v>0</v>
      </c>
      <c r="S37" s="299"/>
      <c r="T37" s="296"/>
      <c r="U37" s="292">
        <f t="shared" si="18"/>
        <v>0</v>
      </c>
      <c r="V37" s="293">
        <f t="shared" si="19"/>
        <v>0</v>
      </c>
      <c r="W37" s="293">
        <f t="shared" si="20"/>
        <v>0</v>
      </c>
      <c r="X37" s="292">
        <f t="shared" si="21"/>
        <v>0</v>
      </c>
      <c r="Y37" s="293">
        <f t="shared" si="22"/>
        <v>0</v>
      </c>
      <c r="Z37" s="299"/>
      <c r="AA37" s="296"/>
      <c r="AB37" s="303">
        <f t="shared" si="23"/>
        <v>0</v>
      </c>
      <c r="AC37" s="296"/>
      <c r="AD37" s="296"/>
      <c r="AE37" s="292">
        <f t="shared" si="24"/>
        <v>0</v>
      </c>
      <c r="AF37" s="293">
        <f t="shared" si="25"/>
        <v>0</v>
      </c>
      <c r="AG37" s="299"/>
      <c r="AH37" s="299"/>
      <c r="AI37" s="293">
        <f t="shared" si="26"/>
        <v>0</v>
      </c>
      <c r="AJ37" s="299"/>
      <c r="AK37" s="296"/>
      <c r="AL37" s="304"/>
      <c r="AM37" s="304"/>
      <c r="AN37" s="304"/>
      <c r="AO37" s="304"/>
      <c r="AP37" s="304"/>
      <c r="AQ37" s="304"/>
      <c r="AR37" s="304"/>
      <c r="AS37" s="304"/>
      <c r="AT37" s="304"/>
    </row>
    <row r="38" spans="1:46" s="278" customFormat="1" ht="12.75" hidden="1" x14ac:dyDescent="0.2">
      <c r="A38" s="290">
        <v>21</v>
      </c>
      <c r="B38" s="291"/>
      <c r="C38" s="291"/>
      <c r="D38" s="292">
        <f t="shared" si="12"/>
        <v>0</v>
      </c>
      <c r="E38" s="293">
        <f t="shared" si="29"/>
        <v>0</v>
      </c>
      <c r="F38" s="293">
        <f t="shared" si="13"/>
        <v>0</v>
      </c>
      <c r="G38" s="292">
        <f t="shared" si="30"/>
        <v>0</v>
      </c>
      <c r="H38" s="293">
        <f t="shared" si="31"/>
        <v>0</v>
      </c>
      <c r="I38" s="299"/>
      <c r="J38" s="296"/>
      <c r="K38" s="303">
        <f t="shared" si="14"/>
        <v>0</v>
      </c>
      <c r="L38" s="296"/>
      <c r="M38" s="296"/>
      <c r="N38" s="292">
        <f t="shared" si="15"/>
        <v>0</v>
      </c>
      <c r="O38" s="293">
        <f t="shared" si="16"/>
        <v>0</v>
      </c>
      <c r="P38" s="299"/>
      <c r="Q38" s="299"/>
      <c r="R38" s="293">
        <f t="shared" si="17"/>
        <v>0</v>
      </c>
      <c r="S38" s="299"/>
      <c r="T38" s="296"/>
      <c r="U38" s="292">
        <f t="shared" si="18"/>
        <v>0</v>
      </c>
      <c r="V38" s="293">
        <f t="shared" si="19"/>
        <v>0</v>
      </c>
      <c r="W38" s="293">
        <f t="shared" si="20"/>
        <v>0</v>
      </c>
      <c r="X38" s="292">
        <f t="shared" si="21"/>
        <v>0</v>
      </c>
      <c r="Y38" s="293">
        <f t="shared" si="22"/>
        <v>0</v>
      </c>
      <c r="Z38" s="299"/>
      <c r="AA38" s="296"/>
      <c r="AB38" s="303">
        <f t="shared" si="23"/>
        <v>0</v>
      </c>
      <c r="AC38" s="296"/>
      <c r="AD38" s="296"/>
      <c r="AE38" s="292">
        <f t="shared" si="24"/>
        <v>0</v>
      </c>
      <c r="AF38" s="293">
        <f t="shared" si="25"/>
        <v>0</v>
      </c>
      <c r="AG38" s="299"/>
      <c r="AH38" s="299"/>
      <c r="AI38" s="293">
        <f t="shared" si="26"/>
        <v>0</v>
      </c>
      <c r="AJ38" s="299"/>
      <c r="AK38" s="296"/>
      <c r="AL38" s="304" t="e">
        <f t="shared" si="1"/>
        <v>#DIV/0!</v>
      </c>
      <c r="AM38" s="304"/>
      <c r="AN38" s="304" t="e">
        <f t="shared" si="32"/>
        <v>#DIV/0!</v>
      </c>
      <c r="AO38" s="304"/>
      <c r="AP38" s="304"/>
      <c r="AQ38" s="304"/>
      <c r="AR38" s="304" t="e">
        <f t="shared" si="27"/>
        <v>#DIV/0!</v>
      </c>
      <c r="AS38" s="304"/>
      <c r="AT38" s="304" t="e">
        <f t="shared" si="28"/>
        <v>#DIV/0!</v>
      </c>
    </row>
    <row r="39" spans="1:46" s="278" customFormat="1" ht="12.75" hidden="1" x14ac:dyDescent="0.2">
      <c r="A39" s="290">
        <v>22</v>
      </c>
      <c r="B39" s="291"/>
      <c r="C39" s="291"/>
      <c r="D39" s="292">
        <f t="shared" si="12"/>
        <v>0</v>
      </c>
      <c r="E39" s="293">
        <f t="shared" si="29"/>
        <v>0</v>
      </c>
      <c r="F39" s="293">
        <f t="shared" si="13"/>
        <v>0</v>
      </c>
      <c r="G39" s="292">
        <f t="shared" si="30"/>
        <v>0</v>
      </c>
      <c r="H39" s="293">
        <f t="shared" si="31"/>
        <v>0</v>
      </c>
      <c r="I39" s="299"/>
      <c r="J39" s="296"/>
      <c r="K39" s="303">
        <f t="shared" si="14"/>
        <v>0</v>
      </c>
      <c r="L39" s="296"/>
      <c r="M39" s="296"/>
      <c r="N39" s="292">
        <f t="shared" si="15"/>
        <v>0</v>
      </c>
      <c r="O39" s="293">
        <f t="shared" si="16"/>
        <v>0</v>
      </c>
      <c r="P39" s="299"/>
      <c r="Q39" s="299"/>
      <c r="R39" s="293">
        <f t="shared" si="17"/>
        <v>0</v>
      </c>
      <c r="S39" s="299"/>
      <c r="T39" s="296"/>
      <c r="U39" s="292">
        <f t="shared" si="18"/>
        <v>0</v>
      </c>
      <c r="V39" s="293">
        <f t="shared" si="19"/>
        <v>0</v>
      </c>
      <c r="W39" s="293">
        <f t="shared" si="20"/>
        <v>0</v>
      </c>
      <c r="X39" s="292">
        <f t="shared" si="21"/>
        <v>0</v>
      </c>
      <c r="Y39" s="293">
        <f t="shared" si="22"/>
        <v>0</v>
      </c>
      <c r="Z39" s="299"/>
      <c r="AA39" s="296"/>
      <c r="AB39" s="303">
        <f t="shared" si="23"/>
        <v>0</v>
      </c>
      <c r="AC39" s="296"/>
      <c r="AD39" s="296"/>
      <c r="AE39" s="292">
        <f t="shared" si="24"/>
        <v>0</v>
      </c>
      <c r="AF39" s="293">
        <f t="shared" si="25"/>
        <v>0</v>
      </c>
      <c r="AG39" s="299"/>
      <c r="AH39" s="299"/>
      <c r="AI39" s="293">
        <f t="shared" si="26"/>
        <v>0</v>
      </c>
      <c r="AJ39" s="299"/>
      <c r="AK39" s="296"/>
      <c r="AL39" s="304" t="e">
        <f t="shared" si="1"/>
        <v>#DIV/0!</v>
      </c>
      <c r="AM39" s="304"/>
      <c r="AN39" s="304" t="e">
        <f t="shared" si="32"/>
        <v>#DIV/0!</v>
      </c>
      <c r="AO39" s="304"/>
      <c r="AP39" s="304"/>
      <c r="AQ39" s="304"/>
      <c r="AR39" s="304" t="e">
        <f t="shared" si="27"/>
        <v>#DIV/0!</v>
      </c>
      <c r="AS39" s="304"/>
      <c r="AT39" s="304" t="e">
        <f t="shared" si="28"/>
        <v>#DIV/0!</v>
      </c>
    </row>
    <row r="40" spans="1:46" s="278" customFormat="1" ht="12.75" hidden="1" x14ac:dyDescent="0.2">
      <c r="A40" s="290">
        <v>23</v>
      </c>
      <c r="B40" s="291"/>
      <c r="C40" s="291"/>
      <c r="D40" s="292">
        <f t="shared" si="12"/>
        <v>0</v>
      </c>
      <c r="E40" s="293">
        <f t="shared" si="29"/>
        <v>0</v>
      </c>
      <c r="F40" s="293">
        <f t="shared" si="13"/>
        <v>0</v>
      </c>
      <c r="G40" s="292">
        <f t="shared" si="30"/>
        <v>0</v>
      </c>
      <c r="H40" s="293">
        <f t="shared" si="31"/>
        <v>0</v>
      </c>
      <c r="I40" s="299"/>
      <c r="J40" s="296"/>
      <c r="K40" s="303">
        <f t="shared" si="14"/>
        <v>0</v>
      </c>
      <c r="L40" s="296"/>
      <c r="M40" s="296"/>
      <c r="N40" s="292">
        <f t="shared" si="15"/>
        <v>0</v>
      </c>
      <c r="O40" s="293">
        <f t="shared" si="16"/>
        <v>0</v>
      </c>
      <c r="P40" s="299"/>
      <c r="Q40" s="299"/>
      <c r="R40" s="293">
        <f t="shared" si="17"/>
        <v>0</v>
      </c>
      <c r="S40" s="299"/>
      <c r="T40" s="296"/>
      <c r="U40" s="292">
        <f t="shared" si="18"/>
        <v>0</v>
      </c>
      <c r="V40" s="293">
        <f t="shared" si="19"/>
        <v>0</v>
      </c>
      <c r="W40" s="293">
        <f t="shared" si="20"/>
        <v>0</v>
      </c>
      <c r="X40" s="292">
        <f t="shared" si="21"/>
        <v>0</v>
      </c>
      <c r="Y40" s="293">
        <f t="shared" si="22"/>
        <v>0</v>
      </c>
      <c r="Z40" s="299"/>
      <c r="AA40" s="296"/>
      <c r="AB40" s="303">
        <f t="shared" si="23"/>
        <v>0</v>
      </c>
      <c r="AC40" s="296"/>
      <c r="AD40" s="296"/>
      <c r="AE40" s="292">
        <f t="shared" si="24"/>
        <v>0</v>
      </c>
      <c r="AF40" s="293">
        <f t="shared" si="25"/>
        <v>0</v>
      </c>
      <c r="AG40" s="299"/>
      <c r="AH40" s="299"/>
      <c r="AI40" s="293">
        <f t="shared" si="26"/>
        <v>0</v>
      </c>
      <c r="AJ40" s="299"/>
      <c r="AK40" s="296"/>
      <c r="AL40" s="304" t="e">
        <f t="shared" si="1"/>
        <v>#DIV/0!</v>
      </c>
      <c r="AM40" s="304"/>
      <c r="AN40" s="304" t="e">
        <f t="shared" si="32"/>
        <v>#DIV/0!</v>
      </c>
      <c r="AO40" s="304"/>
      <c r="AP40" s="304"/>
      <c r="AQ40" s="304"/>
      <c r="AR40" s="304" t="e">
        <f t="shared" si="27"/>
        <v>#DIV/0!</v>
      </c>
      <c r="AS40" s="304"/>
      <c r="AT40" s="304" t="e">
        <f t="shared" si="28"/>
        <v>#DIV/0!</v>
      </c>
    </row>
    <row r="41" spans="1:46" s="278" customFormat="1" ht="12.75" hidden="1" x14ac:dyDescent="0.2">
      <c r="A41" s="290">
        <v>24</v>
      </c>
      <c r="B41" s="291"/>
      <c r="C41" s="291"/>
      <c r="D41" s="292">
        <f t="shared" si="12"/>
        <v>0</v>
      </c>
      <c r="E41" s="293">
        <f t="shared" si="29"/>
        <v>0</v>
      </c>
      <c r="F41" s="293">
        <f t="shared" si="13"/>
        <v>0</v>
      </c>
      <c r="G41" s="292">
        <f t="shared" si="30"/>
        <v>0</v>
      </c>
      <c r="H41" s="293">
        <f t="shared" si="31"/>
        <v>0</v>
      </c>
      <c r="I41" s="299"/>
      <c r="J41" s="296"/>
      <c r="K41" s="303">
        <f t="shared" si="14"/>
        <v>0</v>
      </c>
      <c r="L41" s="296"/>
      <c r="M41" s="296"/>
      <c r="N41" s="292">
        <f t="shared" si="15"/>
        <v>0</v>
      </c>
      <c r="O41" s="293">
        <f t="shared" si="16"/>
        <v>0</v>
      </c>
      <c r="P41" s="299"/>
      <c r="Q41" s="299"/>
      <c r="R41" s="293">
        <f t="shared" si="17"/>
        <v>0</v>
      </c>
      <c r="S41" s="299"/>
      <c r="T41" s="296"/>
      <c r="U41" s="292">
        <f t="shared" si="18"/>
        <v>0</v>
      </c>
      <c r="V41" s="293">
        <f t="shared" si="19"/>
        <v>0</v>
      </c>
      <c r="W41" s="293">
        <f t="shared" si="20"/>
        <v>0</v>
      </c>
      <c r="X41" s="292">
        <f t="shared" si="21"/>
        <v>0</v>
      </c>
      <c r="Y41" s="293">
        <f t="shared" si="22"/>
        <v>0</v>
      </c>
      <c r="Z41" s="299"/>
      <c r="AA41" s="296"/>
      <c r="AB41" s="303">
        <f t="shared" si="23"/>
        <v>0</v>
      </c>
      <c r="AC41" s="296"/>
      <c r="AD41" s="296"/>
      <c r="AE41" s="292">
        <f t="shared" si="24"/>
        <v>0</v>
      </c>
      <c r="AF41" s="293">
        <f t="shared" si="25"/>
        <v>0</v>
      </c>
      <c r="AG41" s="299"/>
      <c r="AH41" s="299"/>
      <c r="AI41" s="293">
        <f t="shared" si="26"/>
        <v>0</v>
      </c>
      <c r="AJ41" s="299"/>
      <c r="AK41" s="296"/>
      <c r="AL41" s="304" t="e">
        <f t="shared" si="1"/>
        <v>#DIV/0!</v>
      </c>
      <c r="AM41" s="304"/>
      <c r="AN41" s="304" t="e">
        <f t="shared" si="32"/>
        <v>#DIV/0!</v>
      </c>
      <c r="AO41" s="304"/>
      <c r="AP41" s="304"/>
      <c r="AQ41" s="304"/>
      <c r="AR41" s="304" t="e">
        <f t="shared" si="27"/>
        <v>#DIV/0!</v>
      </c>
      <c r="AS41" s="304"/>
      <c r="AT41" s="304" t="e">
        <f t="shared" si="28"/>
        <v>#DIV/0!</v>
      </c>
    </row>
    <row r="42" spans="1:46" s="278" customFormat="1" ht="12.75" hidden="1" x14ac:dyDescent="0.2">
      <c r="A42" s="290">
        <v>25</v>
      </c>
      <c r="B42" s="291"/>
      <c r="C42" s="291"/>
      <c r="D42" s="292">
        <f t="shared" si="12"/>
        <v>0</v>
      </c>
      <c r="E42" s="293">
        <f t="shared" si="29"/>
        <v>0</v>
      </c>
      <c r="F42" s="293">
        <f t="shared" si="13"/>
        <v>0</v>
      </c>
      <c r="G42" s="292">
        <f t="shared" si="30"/>
        <v>0</v>
      </c>
      <c r="H42" s="293">
        <f t="shared" si="31"/>
        <v>0</v>
      </c>
      <c r="I42" s="299"/>
      <c r="J42" s="296"/>
      <c r="K42" s="303">
        <f t="shared" si="14"/>
        <v>0</v>
      </c>
      <c r="L42" s="296"/>
      <c r="M42" s="296"/>
      <c r="N42" s="292">
        <f t="shared" si="15"/>
        <v>0</v>
      </c>
      <c r="O42" s="293">
        <f t="shared" si="16"/>
        <v>0</v>
      </c>
      <c r="P42" s="299"/>
      <c r="Q42" s="299"/>
      <c r="R42" s="293">
        <f t="shared" si="17"/>
        <v>0</v>
      </c>
      <c r="S42" s="299"/>
      <c r="T42" s="296"/>
      <c r="U42" s="292">
        <f t="shared" si="18"/>
        <v>0</v>
      </c>
      <c r="V42" s="293">
        <f t="shared" si="19"/>
        <v>0</v>
      </c>
      <c r="W42" s="293">
        <f t="shared" si="20"/>
        <v>0</v>
      </c>
      <c r="X42" s="292">
        <f t="shared" si="21"/>
        <v>0</v>
      </c>
      <c r="Y42" s="293">
        <f t="shared" si="22"/>
        <v>0</v>
      </c>
      <c r="Z42" s="299"/>
      <c r="AA42" s="296"/>
      <c r="AB42" s="303">
        <f t="shared" si="23"/>
        <v>0</v>
      </c>
      <c r="AC42" s="296"/>
      <c r="AD42" s="296"/>
      <c r="AE42" s="292">
        <f t="shared" si="24"/>
        <v>0</v>
      </c>
      <c r="AF42" s="293">
        <f t="shared" si="25"/>
        <v>0</v>
      </c>
      <c r="AG42" s="299"/>
      <c r="AH42" s="299"/>
      <c r="AI42" s="293">
        <f t="shared" si="26"/>
        <v>0</v>
      </c>
      <c r="AJ42" s="299"/>
      <c r="AK42" s="296"/>
      <c r="AL42" s="304" t="e">
        <f t="shared" si="1"/>
        <v>#DIV/0!</v>
      </c>
      <c r="AM42" s="304"/>
      <c r="AN42" s="304" t="e">
        <f t="shared" si="32"/>
        <v>#DIV/0!</v>
      </c>
      <c r="AO42" s="304"/>
      <c r="AP42" s="304"/>
      <c r="AQ42" s="304"/>
      <c r="AR42" s="304" t="e">
        <f t="shared" si="27"/>
        <v>#DIV/0!</v>
      </c>
      <c r="AS42" s="304"/>
      <c r="AT42" s="304" t="e">
        <f t="shared" si="28"/>
        <v>#DIV/0!</v>
      </c>
    </row>
    <row r="43" spans="1:46" s="278" customFormat="1" ht="12.75" hidden="1" x14ac:dyDescent="0.2">
      <c r="A43" s="290">
        <v>26</v>
      </c>
      <c r="B43" s="291"/>
      <c r="C43" s="291"/>
      <c r="D43" s="292">
        <f t="shared" si="12"/>
        <v>0</v>
      </c>
      <c r="E43" s="293">
        <f t="shared" si="29"/>
        <v>0</v>
      </c>
      <c r="F43" s="293">
        <f t="shared" si="13"/>
        <v>0</v>
      </c>
      <c r="G43" s="292">
        <f t="shared" si="30"/>
        <v>0</v>
      </c>
      <c r="H43" s="293">
        <f t="shared" si="31"/>
        <v>0</v>
      </c>
      <c r="I43" s="299"/>
      <c r="J43" s="296"/>
      <c r="K43" s="303">
        <f t="shared" si="14"/>
        <v>0</v>
      </c>
      <c r="L43" s="296"/>
      <c r="M43" s="296"/>
      <c r="N43" s="292">
        <f t="shared" si="15"/>
        <v>0</v>
      </c>
      <c r="O43" s="293">
        <f t="shared" si="16"/>
        <v>0</v>
      </c>
      <c r="P43" s="299"/>
      <c r="Q43" s="299"/>
      <c r="R43" s="293">
        <f t="shared" si="17"/>
        <v>0</v>
      </c>
      <c r="S43" s="299"/>
      <c r="T43" s="296"/>
      <c r="U43" s="292">
        <f t="shared" si="18"/>
        <v>0</v>
      </c>
      <c r="V43" s="293">
        <f t="shared" si="19"/>
        <v>0</v>
      </c>
      <c r="W43" s="293">
        <f t="shared" si="20"/>
        <v>0</v>
      </c>
      <c r="X43" s="292">
        <f t="shared" si="21"/>
        <v>0</v>
      </c>
      <c r="Y43" s="293">
        <f t="shared" si="22"/>
        <v>0</v>
      </c>
      <c r="Z43" s="299"/>
      <c r="AA43" s="296"/>
      <c r="AB43" s="303">
        <f t="shared" si="23"/>
        <v>0</v>
      </c>
      <c r="AC43" s="296"/>
      <c r="AD43" s="296"/>
      <c r="AE43" s="292">
        <f t="shared" si="24"/>
        <v>0</v>
      </c>
      <c r="AF43" s="293">
        <f t="shared" si="25"/>
        <v>0</v>
      </c>
      <c r="AG43" s="299"/>
      <c r="AH43" s="299"/>
      <c r="AI43" s="293">
        <f t="shared" si="26"/>
        <v>0</v>
      </c>
      <c r="AJ43" s="299"/>
      <c r="AK43" s="296"/>
      <c r="AL43" s="304" t="e">
        <f t="shared" si="1"/>
        <v>#DIV/0!</v>
      </c>
      <c r="AM43" s="304"/>
      <c r="AN43" s="304" t="e">
        <f t="shared" si="32"/>
        <v>#DIV/0!</v>
      </c>
      <c r="AO43" s="304"/>
      <c r="AP43" s="304"/>
      <c r="AQ43" s="304"/>
      <c r="AR43" s="304" t="e">
        <f t="shared" si="27"/>
        <v>#DIV/0!</v>
      </c>
      <c r="AS43" s="304"/>
      <c r="AT43" s="304" t="e">
        <f t="shared" si="28"/>
        <v>#DIV/0!</v>
      </c>
    </row>
    <row r="44" spans="1:46" s="278" customFormat="1" ht="12.75" hidden="1" x14ac:dyDescent="0.2">
      <c r="A44" s="290">
        <v>27</v>
      </c>
      <c r="B44" s="291"/>
      <c r="C44" s="291"/>
      <c r="D44" s="292">
        <f t="shared" si="12"/>
        <v>0</v>
      </c>
      <c r="E44" s="293">
        <f t="shared" si="29"/>
        <v>0</v>
      </c>
      <c r="F44" s="293">
        <f t="shared" si="13"/>
        <v>0</v>
      </c>
      <c r="G44" s="292">
        <f t="shared" si="30"/>
        <v>0</v>
      </c>
      <c r="H44" s="293">
        <f t="shared" si="31"/>
        <v>0</v>
      </c>
      <c r="I44" s="299"/>
      <c r="J44" s="296"/>
      <c r="K44" s="303">
        <f t="shared" si="14"/>
        <v>0</v>
      </c>
      <c r="L44" s="296"/>
      <c r="M44" s="296"/>
      <c r="N44" s="292">
        <f t="shared" si="15"/>
        <v>0</v>
      </c>
      <c r="O44" s="293">
        <f t="shared" si="16"/>
        <v>0</v>
      </c>
      <c r="P44" s="299"/>
      <c r="Q44" s="299"/>
      <c r="R44" s="293">
        <f t="shared" si="17"/>
        <v>0</v>
      </c>
      <c r="S44" s="299"/>
      <c r="T44" s="296"/>
      <c r="U44" s="292">
        <f t="shared" si="18"/>
        <v>0</v>
      </c>
      <c r="V44" s="293">
        <f t="shared" si="19"/>
        <v>0</v>
      </c>
      <c r="W44" s="293">
        <f t="shared" si="20"/>
        <v>0</v>
      </c>
      <c r="X44" s="292">
        <f t="shared" si="21"/>
        <v>0</v>
      </c>
      <c r="Y44" s="293">
        <f t="shared" si="22"/>
        <v>0</v>
      </c>
      <c r="Z44" s="299"/>
      <c r="AA44" s="296"/>
      <c r="AB44" s="303">
        <f t="shared" si="23"/>
        <v>0</v>
      </c>
      <c r="AC44" s="296"/>
      <c r="AD44" s="296"/>
      <c r="AE44" s="292">
        <f t="shared" si="24"/>
        <v>0</v>
      </c>
      <c r="AF44" s="293">
        <f t="shared" si="25"/>
        <v>0</v>
      </c>
      <c r="AG44" s="299"/>
      <c r="AH44" s="299"/>
      <c r="AI44" s="293">
        <f t="shared" si="26"/>
        <v>0</v>
      </c>
      <c r="AJ44" s="299"/>
      <c r="AK44" s="296"/>
      <c r="AL44" s="304" t="e">
        <f t="shared" si="1"/>
        <v>#DIV/0!</v>
      </c>
      <c r="AM44" s="304"/>
      <c r="AN44" s="304" t="e">
        <f t="shared" si="32"/>
        <v>#DIV/0!</v>
      </c>
      <c r="AO44" s="304"/>
      <c r="AP44" s="304"/>
      <c r="AQ44" s="304"/>
      <c r="AR44" s="304" t="e">
        <f t="shared" si="27"/>
        <v>#DIV/0!</v>
      </c>
      <c r="AS44" s="304"/>
      <c r="AT44" s="304" t="e">
        <f t="shared" si="28"/>
        <v>#DIV/0!</v>
      </c>
    </row>
    <row r="45" spans="1:46" s="278" customFormat="1" ht="12.75" hidden="1" x14ac:dyDescent="0.2">
      <c r="A45" s="290">
        <v>28</v>
      </c>
      <c r="B45" s="291"/>
      <c r="C45" s="291"/>
      <c r="D45" s="292">
        <f t="shared" si="12"/>
        <v>0</v>
      </c>
      <c r="E45" s="293">
        <f t="shared" si="29"/>
        <v>0</v>
      </c>
      <c r="F45" s="293">
        <f t="shared" si="13"/>
        <v>0</v>
      </c>
      <c r="G45" s="292">
        <f t="shared" si="30"/>
        <v>0</v>
      </c>
      <c r="H45" s="293">
        <f t="shared" si="31"/>
        <v>0</v>
      </c>
      <c r="I45" s="299"/>
      <c r="J45" s="296"/>
      <c r="K45" s="303">
        <f t="shared" si="14"/>
        <v>0</v>
      </c>
      <c r="L45" s="296"/>
      <c r="M45" s="296"/>
      <c r="N45" s="292">
        <f t="shared" si="15"/>
        <v>0</v>
      </c>
      <c r="O45" s="293">
        <f t="shared" si="16"/>
        <v>0</v>
      </c>
      <c r="P45" s="299"/>
      <c r="Q45" s="299"/>
      <c r="R45" s="293">
        <f t="shared" si="17"/>
        <v>0</v>
      </c>
      <c r="S45" s="299"/>
      <c r="T45" s="296"/>
      <c r="U45" s="292">
        <f t="shared" si="18"/>
        <v>0</v>
      </c>
      <c r="V45" s="293">
        <f t="shared" si="19"/>
        <v>0</v>
      </c>
      <c r="W45" s="293">
        <f t="shared" si="20"/>
        <v>0</v>
      </c>
      <c r="X45" s="292">
        <f t="shared" si="21"/>
        <v>0</v>
      </c>
      <c r="Y45" s="293">
        <f t="shared" si="22"/>
        <v>0</v>
      </c>
      <c r="Z45" s="299"/>
      <c r="AA45" s="296"/>
      <c r="AB45" s="303">
        <f t="shared" si="23"/>
        <v>0</v>
      </c>
      <c r="AC45" s="296"/>
      <c r="AD45" s="296"/>
      <c r="AE45" s="292">
        <f t="shared" si="24"/>
        <v>0</v>
      </c>
      <c r="AF45" s="293">
        <f t="shared" si="25"/>
        <v>0</v>
      </c>
      <c r="AG45" s="299"/>
      <c r="AH45" s="299"/>
      <c r="AI45" s="293">
        <f t="shared" si="26"/>
        <v>0</v>
      </c>
      <c r="AJ45" s="299"/>
      <c r="AK45" s="296"/>
      <c r="AL45" s="304" t="e">
        <f t="shared" si="1"/>
        <v>#DIV/0!</v>
      </c>
      <c r="AM45" s="304"/>
      <c r="AN45" s="304" t="e">
        <f t="shared" si="32"/>
        <v>#DIV/0!</v>
      </c>
      <c r="AO45" s="304"/>
      <c r="AP45" s="304"/>
      <c r="AQ45" s="304"/>
      <c r="AR45" s="304" t="e">
        <f t="shared" si="27"/>
        <v>#DIV/0!</v>
      </c>
      <c r="AS45" s="304"/>
      <c r="AT45" s="304" t="e">
        <f t="shared" si="28"/>
        <v>#DIV/0!</v>
      </c>
    </row>
    <row r="46" spans="1:46" s="278" customFormat="1" ht="12.75" hidden="1" x14ac:dyDescent="0.2">
      <c r="A46" s="290">
        <v>29</v>
      </c>
      <c r="B46" s="291"/>
      <c r="C46" s="291"/>
      <c r="D46" s="292">
        <f t="shared" si="12"/>
        <v>0</v>
      </c>
      <c r="E46" s="293">
        <f t="shared" si="29"/>
        <v>0</v>
      </c>
      <c r="F46" s="293">
        <f t="shared" si="13"/>
        <v>0</v>
      </c>
      <c r="G46" s="292">
        <f t="shared" si="30"/>
        <v>0</v>
      </c>
      <c r="H46" s="293">
        <f t="shared" si="31"/>
        <v>0</v>
      </c>
      <c r="I46" s="299"/>
      <c r="J46" s="296"/>
      <c r="K46" s="303">
        <f t="shared" si="14"/>
        <v>0</v>
      </c>
      <c r="L46" s="296"/>
      <c r="M46" s="296"/>
      <c r="N46" s="292">
        <f t="shared" si="15"/>
        <v>0</v>
      </c>
      <c r="O46" s="293">
        <f t="shared" si="16"/>
        <v>0</v>
      </c>
      <c r="P46" s="299"/>
      <c r="Q46" s="299"/>
      <c r="R46" s="293">
        <f t="shared" si="17"/>
        <v>0</v>
      </c>
      <c r="S46" s="299"/>
      <c r="T46" s="296"/>
      <c r="U46" s="292">
        <f t="shared" si="18"/>
        <v>0</v>
      </c>
      <c r="V46" s="293">
        <f t="shared" si="19"/>
        <v>0</v>
      </c>
      <c r="W46" s="293">
        <f t="shared" si="20"/>
        <v>0</v>
      </c>
      <c r="X46" s="292">
        <f t="shared" si="21"/>
        <v>0</v>
      </c>
      <c r="Y46" s="293">
        <f t="shared" si="22"/>
        <v>0</v>
      </c>
      <c r="Z46" s="299"/>
      <c r="AA46" s="296"/>
      <c r="AB46" s="303">
        <f t="shared" si="23"/>
        <v>0</v>
      </c>
      <c r="AC46" s="296"/>
      <c r="AD46" s="296"/>
      <c r="AE46" s="292">
        <f t="shared" si="24"/>
        <v>0</v>
      </c>
      <c r="AF46" s="293">
        <f t="shared" si="25"/>
        <v>0</v>
      </c>
      <c r="AG46" s="299"/>
      <c r="AH46" s="299"/>
      <c r="AI46" s="293">
        <f t="shared" si="26"/>
        <v>0</v>
      </c>
      <c r="AJ46" s="299"/>
      <c r="AK46" s="296"/>
      <c r="AL46" s="304" t="e">
        <f t="shared" si="1"/>
        <v>#DIV/0!</v>
      </c>
      <c r="AM46" s="304"/>
      <c r="AN46" s="304" t="e">
        <f t="shared" si="32"/>
        <v>#DIV/0!</v>
      </c>
      <c r="AO46" s="304"/>
      <c r="AP46" s="304"/>
      <c r="AQ46" s="304"/>
      <c r="AR46" s="304" t="e">
        <f t="shared" si="27"/>
        <v>#DIV/0!</v>
      </c>
      <c r="AS46" s="304"/>
      <c r="AT46" s="304" t="e">
        <f t="shared" si="28"/>
        <v>#DIV/0!</v>
      </c>
    </row>
    <row r="47" spans="1:46" s="278" customFormat="1" ht="12.75" hidden="1" x14ac:dyDescent="0.2">
      <c r="A47" s="290">
        <v>30</v>
      </c>
      <c r="B47" s="291" t="s">
        <v>262</v>
      </c>
      <c r="C47" s="291"/>
      <c r="D47" s="292">
        <f t="shared" si="12"/>
        <v>0</v>
      </c>
      <c r="E47" s="293">
        <f t="shared" si="29"/>
        <v>0</v>
      </c>
      <c r="F47" s="293">
        <f t="shared" si="13"/>
        <v>0</v>
      </c>
      <c r="G47" s="292">
        <f t="shared" si="30"/>
        <v>0</v>
      </c>
      <c r="H47" s="293">
        <f t="shared" si="31"/>
        <v>0</v>
      </c>
      <c r="I47" s="299"/>
      <c r="J47" s="296"/>
      <c r="K47" s="303">
        <f t="shared" si="14"/>
        <v>0</v>
      </c>
      <c r="L47" s="296"/>
      <c r="M47" s="296"/>
      <c r="N47" s="292">
        <f t="shared" si="15"/>
        <v>0</v>
      </c>
      <c r="O47" s="293">
        <f t="shared" si="16"/>
        <v>0</v>
      </c>
      <c r="P47" s="299"/>
      <c r="Q47" s="299"/>
      <c r="R47" s="293">
        <f t="shared" si="17"/>
        <v>0</v>
      </c>
      <c r="S47" s="299"/>
      <c r="T47" s="296"/>
      <c r="U47" s="292">
        <f t="shared" si="18"/>
        <v>0</v>
      </c>
      <c r="V47" s="293">
        <f t="shared" si="19"/>
        <v>0</v>
      </c>
      <c r="W47" s="293">
        <f t="shared" si="20"/>
        <v>0</v>
      </c>
      <c r="X47" s="292">
        <f t="shared" si="21"/>
        <v>0</v>
      </c>
      <c r="Y47" s="293">
        <f t="shared" si="22"/>
        <v>0</v>
      </c>
      <c r="Z47" s="299"/>
      <c r="AA47" s="296"/>
      <c r="AB47" s="303">
        <f t="shared" si="23"/>
        <v>0</v>
      </c>
      <c r="AC47" s="296"/>
      <c r="AD47" s="296"/>
      <c r="AE47" s="292">
        <f t="shared" si="24"/>
        <v>0</v>
      </c>
      <c r="AF47" s="293">
        <f t="shared" si="25"/>
        <v>0</v>
      </c>
      <c r="AG47" s="299"/>
      <c r="AH47" s="299"/>
      <c r="AI47" s="293">
        <f t="shared" si="26"/>
        <v>0</v>
      </c>
      <c r="AJ47" s="299"/>
      <c r="AK47" s="296"/>
      <c r="AL47" s="304" t="e">
        <f t="shared" si="1"/>
        <v>#DIV/0!</v>
      </c>
      <c r="AM47" s="304"/>
      <c r="AN47" s="304" t="e">
        <f t="shared" si="32"/>
        <v>#DIV/0!</v>
      </c>
      <c r="AO47" s="304"/>
      <c r="AP47" s="304"/>
      <c r="AQ47" s="304"/>
      <c r="AR47" s="304" t="e">
        <f t="shared" si="27"/>
        <v>#DIV/0!</v>
      </c>
      <c r="AS47" s="304"/>
      <c r="AT47" s="304" t="e">
        <f t="shared" si="28"/>
        <v>#DIV/0!</v>
      </c>
    </row>
    <row r="48" spans="1:46" s="278" customFormat="1" ht="21.75" customHeight="1" x14ac:dyDescent="0.2">
      <c r="A48" s="279" t="s">
        <v>42</v>
      </c>
      <c r="B48" s="280" t="s">
        <v>263</v>
      </c>
      <c r="C48" s="280"/>
      <c r="D48" s="281">
        <f>SUM(D49:D60)</f>
        <v>5453959000</v>
      </c>
      <c r="E48" s="282">
        <f t="shared" ref="E48:AK48" si="33">SUM(E49:E60)</f>
        <v>0</v>
      </c>
      <c r="F48" s="282">
        <f t="shared" si="33"/>
        <v>5453959000</v>
      </c>
      <c r="G48" s="324">
        <f t="shared" si="33"/>
        <v>4487300000</v>
      </c>
      <c r="H48" s="313">
        <f t="shared" si="33"/>
        <v>0</v>
      </c>
      <c r="I48" s="285">
        <f t="shared" si="33"/>
        <v>0</v>
      </c>
      <c r="J48" s="285">
        <f t="shared" si="33"/>
        <v>0</v>
      </c>
      <c r="K48" s="286">
        <f t="shared" si="33"/>
        <v>4487300000</v>
      </c>
      <c r="L48" s="287">
        <f t="shared" si="33"/>
        <v>4487300000</v>
      </c>
      <c r="M48" s="285">
        <f t="shared" si="33"/>
        <v>0</v>
      </c>
      <c r="N48" s="281">
        <f t="shared" si="33"/>
        <v>1607186000</v>
      </c>
      <c r="O48" s="313">
        <f t="shared" si="33"/>
        <v>0</v>
      </c>
      <c r="P48" s="285">
        <f t="shared" si="33"/>
        <v>0</v>
      </c>
      <c r="Q48" s="285">
        <f t="shared" si="33"/>
        <v>0</v>
      </c>
      <c r="R48" s="282">
        <f t="shared" si="33"/>
        <v>1607186000</v>
      </c>
      <c r="S48" s="288">
        <f t="shared" si="33"/>
        <v>1637186000</v>
      </c>
      <c r="T48" s="285">
        <f t="shared" si="33"/>
        <v>0</v>
      </c>
      <c r="U48" s="281">
        <f t="shared" si="33"/>
        <v>6101830000</v>
      </c>
      <c r="V48" s="282">
        <f t="shared" si="33"/>
        <v>0</v>
      </c>
      <c r="W48" s="282">
        <f t="shared" si="33"/>
        <v>6101830000</v>
      </c>
      <c r="X48" s="324">
        <f t="shared" si="33"/>
        <v>4487300000</v>
      </c>
      <c r="Y48" s="286">
        <f t="shared" si="33"/>
        <v>0</v>
      </c>
      <c r="Z48" s="287">
        <f t="shared" si="33"/>
        <v>0</v>
      </c>
      <c r="AA48" s="287">
        <f t="shared" si="33"/>
        <v>0</v>
      </c>
      <c r="AB48" s="286">
        <f t="shared" si="33"/>
        <v>4487300000</v>
      </c>
      <c r="AC48" s="287">
        <f t="shared" si="33"/>
        <v>4487300000</v>
      </c>
      <c r="AD48" s="285">
        <f t="shared" si="33"/>
        <v>0</v>
      </c>
      <c r="AE48" s="281">
        <f t="shared" si="33"/>
        <v>1614530000</v>
      </c>
      <c r="AF48" s="313">
        <f t="shared" si="33"/>
        <v>0</v>
      </c>
      <c r="AG48" s="285">
        <f t="shared" si="33"/>
        <v>0</v>
      </c>
      <c r="AH48" s="285">
        <f t="shared" si="33"/>
        <v>0</v>
      </c>
      <c r="AI48" s="282">
        <f t="shared" si="33"/>
        <v>1614530000</v>
      </c>
      <c r="AJ48" s="288">
        <f t="shared" si="33"/>
        <v>1614530000</v>
      </c>
      <c r="AK48" s="285">
        <f t="shared" si="33"/>
        <v>0</v>
      </c>
      <c r="AL48" s="289">
        <f t="shared" si="1"/>
        <v>1.1187891218104133</v>
      </c>
      <c r="AM48" s="289"/>
      <c r="AN48" s="289">
        <f t="shared" si="1"/>
        <v>1.1187891218104133</v>
      </c>
      <c r="AO48" s="289"/>
      <c r="AP48" s="289"/>
      <c r="AQ48" s="289"/>
      <c r="AR48" s="289">
        <f t="shared" si="27"/>
        <v>1.0045694773349196</v>
      </c>
      <c r="AS48" s="289"/>
      <c r="AT48" s="289">
        <f t="shared" si="28"/>
        <v>1.0045694773349196</v>
      </c>
    </row>
    <row r="49" spans="1:46" s="278" customFormat="1" ht="19.5" customHeight="1" x14ac:dyDescent="0.2">
      <c r="A49" s="290">
        <v>1</v>
      </c>
      <c r="B49" s="291" t="s">
        <v>78</v>
      </c>
      <c r="C49" s="291">
        <v>25516</v>
      </c>
      <c r="D49" s="292">
        <f t="shared" si="12"/>
        <v>310000000</v>
      </c>
      <c r="E49" s="293">
        <f t="shared" ref="E49:E60" si="34">H49+O49</f>
        <v>0</v>
      </c>
      <c r="F49" s="293">
        <f t="shared" ref="F49:F60" si="35">K49+R49</f>
        <v>310000000</v>
      </c>
      <c r="G49" s="323">
        <f t="shared" si="30"/>
        <v>280000000</v>
      </c>
      <c r="H49" s="303">
        <f t="shared" si="31"/>
        <v>0</v>
      </c>
      <c r="I49" s="296"/>
      <c r="J49" s="296"/>
      <c r="K49" s="297">
        <f t="shared" si="14"/>
        <v>280000000</v>
      </c>
      <c r="L49" s="298">
        <v>280000000</v>
      </c>
      <c r="M49" s="296"/>
      <c r="N49" s="292">
        <f t="shared" ref="N49:N60" si="36">O49+R49</f>
        <v>30000000</v>
      </c>
      <c r="O49" s="303">
        <f t="shared" si="16"/>
        <v>0</v>
      </c>
      <c r="P49" s="296"/>
      <c r="Q49" s="296"/>
      <c r="R49" s="293">
        <f t="shared" si="17"/>
        <v>30000000</v>
      </c>
      <c r="S49" s="299">
        <v>30000000</v>
      </c>
      <c r="T49" s="296"/>
      <c r="U49" s="292">
        <f t="shared" ref="U49:U60" si="37">SUM(V49:W49)</f>
        <v>310000000</v>
      </c>
      <c r="V49" s="293">
        <f t="shared" ref="V49:V60" si="38">Y49+AF49</f>
        <v>0</v>
      </c>
      <c r="W49" s="293">
        <f t="shared" ref="W49:W60" si="39">AB49+AI49</f>
        <v>310000000</v>
      </c>
      <c r="X49" s="305">
        <f t="shared" ref="X49:X60" si="40">Y49+AB49</f>
        <v>280000000</v>
      </c>
      <c r="Y49" s="297">
        <f t="shared" ref="Y49:Y60" si="41">SUM(Z49:AA49)</f>
        <v>0</v>
      </c>
      <c r="Z49" s="298"/>
      <c r="AA49" s="298"/>
      <c r="AB49" s="297">
        <f t="shared" si="23"/>
        <v>280000000</v>
      </c>
      <c r="AC49" s="298">
        <v>280000000</v>
      </c>
      <c r="AD49" s="296"/>
      <c r="AE49" s="292">
        <f t="shared" si="24"/>
        <v>30000000</v>
      </c>
      <c r="AF49" s="294">
        <f t="shared" si="25"/>
        <v>0</v>
      </c>
      <c r="AG49" s="299"/>
      <c r="AH49" s="299"/>
      <c r="AI49" s="293">
        <f t="shared" si="26"/>
        <v>30000000</v>
      </c>
      <c r="AJ49" s="299">
        <v>30000000</v>
      </c>
      <c r="AK49" s="299"/>
      <c r="AL49" s="304"/>
      <c r="AM49" s="304"/>
      <c r="AN49" s="304"/>
      <c r="AO49" s="304"/>
      <c r="AP49" s="304"/>
      <c r="AQ49" s="304"/>
      <c r="AR49" s="304"/>
      <c r="AS49" s="304"/>
      <c r="AT49" s="304"/>
    </row>
    <row r="50" spans="1:46" s="278" customFormat="1" ht="19.5" customHeight="1" x14ac:dyDescent="0.2">
      <c r="A50" s="290">
        <v>2</v>
      </c>
      <c r="B50" s="291" t="s">
        <v>264</v>
      </c>
      <c r="C50" s="291">
        <v>25519</v>
      </c>
      <c r="D50" s="292">
        <f t="shared" si="12"/>
        <v>30000000</v>
      </c>
      <c r="E50" s="293">
        <f t="shared" si="34"/>
        <v>0</v>
      </c>
      <c r="F50" s="293">
        <v>30000000</v>
      </c>
      <c r="G50" s="323">
        <f t="shared" si="30"/>
        <v>352000000</v>
      </c>
      <c r="H50" s="303">
        <f t="shared" si="31"/>
        <v>0</v>
      </c>
      <c r="I50" s="296"/>
      <c r="J50" s="296"/>
      <c r="K50" s="297">
        <f t="shared" si="14"/>
        <v>352000000</v>
      </c>
      <c r="L50" s="298">
        <v>352000000</v>
      </c>
      <c r="M50" s="296"/>
      <c r="N50" s="292">
        <f t="shared" si="36"/>
        <v>318527000</v>
      </c>
      <c r="O50" s="303">
        <f t="shared" si="16"/>
        <v>0</v>
      </c>
      <c r="P50" s="296"/>
      <c r="Q50" s="296"/>
      <c r="R50" s="293">
        <f>92500000+226027000</f>
        <v>318527000</v>
      </c>
      <c r="S50" s="299">
        <f>318527000+30000000</f>
        <v>348527000</v>
      </c>
      <c r="T50" s="296"/>
      <c r="U50" s="292">
        <f t="shared" si="37"/>
        <v>689104000</v>
      </c>
      <c r="V50" s="293">
        <f t="shared" si="38"/>
        <v>0</v>
      </c>
      <c r="W50" s="293">
        <f t="shared" si="39"/>
        <v>689104000</v>
      </c>
      <c r="X50" s="305">
        <f t="shared" si="40"/>
        <v>352000000</v>
      </c>
      <c r="Y50" s="297">
        <f t="shared" si="41"/>
        <v>0</v>
      </c>
      <c r="Z50" s="298"/>
      <c r="AA50" s="298"/>
      <c r="AB50" s="297">
        <f t="shared" si="23"/>
        <v>352000000</v>
      </c>
      <c r="AC50" s="298">
        <v>352000000</v>
      </c>
      <c r="AD50" s="296"/>
      <c r="AE50" s="292">
        <f t="shared" si="24"/>
        <v>337104000</v>
      </c>
      <c r="AF50" s="294">
        <f t="shared" si="25"/>
        <v>0</v>
      </c>
      <c r="AG50" s="299"/>
      <c r="AH50" s="299"/>
      <c r="AI50" s="293">
        <f t="shared" si="26"/>
        <v>337104000</v>
      </c>
      <c r="AJ50" s="299">
        <f>92500000+214604000+30000000</f>
        <v>337104000</v>
      </c>
      <c r="AK50" s="299"/>
      <c r="AL50" s="304">
        <f t="shared" ref="AL50:AN60" si="42">U50/D50</f>
        <v>22.970133333333333</v>
      </c>
      <c r="AM50" s="304"/>
      <c r="AN50" s="304">
        <f t="shared" si="42"/>
        <v>22.970133333333333</v>
      </c>
      <c r="AO50" s="304"/>
      <c r="AP50" s="304"/>
      <c r="AQ50" s="304"/>
      <c r="AR50" s="304">
        <f t="shared" ref="AR50:AR60" si="43">AE50/N50</f>
        <v>1.0583215865531022</v>
      </c>
      <c r="AS50" s="304"/>
      <c r="AT50" s="304">
        <f t="shared" si="28"/>
        <v>1.0583215865531022</v>
      </c>
    </row>
    <row r="51" spans="1:46" s="278" customFormat="1" ht="19.5" customHeight="1" x14ac:dyDescent="0.2">
      <c r="A51" s="290">
        <v>3</v>
      </c>
      <c r="B51" s="291" t="s">
        <v>265</v>
      </c>
      <c r="C51" s="291">
        <v>25522</v>
      </c>
      <c r="D51" s="292">
        <f t="shared" si="12"/>
        <v>924839000</v>
      </c>
      <c r="E51" s="293">
        <f t="shared" si="34"/>
        <v>0</v>
      </c>
      <c r="F51" s="293">
        <f t="shared" si="35"/>
        <v>924839000</v>
      </c>
      <c r="G51" s="300">
        <f t="shared" si="30"/>
        <v>624800000</v>
      </c>
      <c r="H51" s="303">
        <f t="shared" si="31"/>
        <v>0</v>
      </c>
      <c r="I51" s="296"/>
      <c r="J51" s="296"/>
      <c r="K51" s="297">
        <f t="shared" si="14"/>
        <v>624800000</v>
      </c>
      <c r="L51" s="298">
        <v>624800000</v>
      </c>
      <c r="M51" s="296"/>
      <c r="N51" s="292">
        <f t="shared" si="36"/>
        <v>300039000</v>
      </c>
      <c r="O51" s="303">
        <f t="shared" si="16"/>
        <v>0</v>
      </c>
      <c r="P51" s="296"/>
      <c r="Q51" s="296"/>
      <c r="R51" s="293">
        <f t="shared" si="17"/>
        <v>300039000</v>
      </c>
      <c r="S51" s="299">
        <f>42500000+227539000+30000000</f>
        <v>300039000</v>
      </c>
      <c r="T51" s="296"/>
      <c r="U51" s="292">
        <f t="shared" si="37"/>
        <v>922770000</v>
      </c>
      <c r="V51" s="293">
        <f t="shared" si="38"/>
        <v>0</v>
      </c>
      <c r="W51" s="293">
        <f t="shared" si="39"/>
        <v>922770000</v>
      </c>
      <c r="X51" s="305">
        <f t="shared" si="40"/>
        <v>624800000</v>
      </c>
      <c r="Y51" s="297">
        <f t="shared" si="41"/>
        <v>0</v>
      </c>
      <c r="Z51" s="298"/>
      <c r="AA51" s="298"/>
      <c r="AB51" s="297">
        <f t="shared" si="23"/>
        <v>624800000</v>
      </c>
      <c r="AC51" s="298">
        <v>624800000</v>
      </c>
      <c r="AD51" s="296"/>
      <c r="AE51" s="292">
        <f t="shared" si="24"/>
        <v>297970000</v>
      </c>
      <c r="AF51" s="294">
        <f t="shared" si="25"/>
        <v>0</v>
      </c>
      <c r="AG51" s="299"/>
      <c r="AH51" s="299"/>
      <c r="AI51" s="293">
        <f t="shared" si="26"/>
        <v>297970000</v>
      </c>
      <c r="AJ51" s="299">
        <f>42500000+225470000+30000000</f>
        <v>297970000</v>
      </c>
      <c r="AK51" s="299"/>
      <c r="AL51" s="304">
        <f t="shared" si="42"/>
        <v>0.99776285385888785</v>
      </c>
      <c r="AM51" s="304"/>
      <c r="AN51" s="304">
        <f t="shared" si="42"/>
        <v>0.99776285385888785</v>
      </c>
      <c r="AO51" s="304"/>
      <c r="AP51" s="304"/>
      <c r="AQ51" s="304"/>
      <c r="AR51" s="304">
        <f t="shared" si="43"/>
        <v>0.99310422978346147</v>
      </c>
      <c r="AS51" s="304"/>
      <c r="AT51" s="304">
        <f t="shared" si="28"/>
        <v>0.99310422978346147</v>
      </c>
    </row>
    <row r="52" spans="1:46" s="278" customFormat="1" ht="19.5" customHeight="1" x14ac:dyDescent="0.2">
      <c r="A52" s="290">
        <v>4</v>
      </c>
      <c r="B52" s="291" t="s">
        <v>266</v>
      </c>
      <c r="C52" s="291">
        <v>25525</v>
      </c>
      <c r="D52" s="292">
        <f t="shared" si="12"/>
        <v>456500000</v>
      </c>
      <c r="E52" s="293">
        <f t="shared" si="34"/>
        <v>0</v>
      </c>
      <c r="F52" s="293">
        <f t="shared" si="35"/>
        <v>456500000</v>
      </c>
      <c r="G52" s="300">
        <f t="shared" si="30"/>
        <v>394000000</v>
      </c>
      <c r="H52" s="303">
        <f t="shared" si="31"/>
        <v>0</v>
      </c>
      <c r="I52" s="296"/>
      <c r="J52" s="296"/>
      <c r="K52" s="297">
        <f t="shared" si="14"/>
        <v>394000000</v>
      </c>
      <c r="L52" s="298">
        <v>394000000</v>
      </c>
      <c r="M52" s="296"/>
      <c r="N52" s="292">
        <f t="shared" si="36"/>
        <v>62500000</v>
      </c>
      <c r="O52" s="303">
        <f t="shared" si="16"/>
        <v>0</v>
      </c>
      <c r="P52" s="296"/>
      <c r="Q52" s="296"/>
      <c r="R52" s="293">
        <f t="shared" si="17"/>
        <v>62500000</v>
      </c>
      <c r="S52" s="299">
        <f>32500000+30000000</f>
        <v>62500000</v>
      </c>
      <c r="T52" s="296"/>
      <c r="U52" s="292">
        <f t="shared" si="37"/>
        <v>456500000</v>
      </c>
      <c r="V52" s="293">
        <f t="shared" si="38"/>
        <v>0</v>
      </c>
      <c r="W52" s="293">
        <f t="shared" si="39"/>
        <v>456500000</v>
      </c>
      <c r="X52" s="305">
        <f t="shared" si="40"/>
        <v>394000000</v>
      </c>
      <c r="Y52" s="297">
        <f t="shared" si="41"/>
        <v>0</v>
      </c>
      <c r="Z52" s="298"/>
      <c r="AA52" s="298"/>
      <c r="AB52" s="297">
        <f t="shared" si="23"/>
        <v>394000000</v>
      </c>
      <c r="AC52" s="298">
        <v>394000000</v>
      </c>
      <c r="AD52" s="296"/>
      <c r="AE52" s="292">
        <f t="shared" si="24"/>
        <v>62500000</v>
      </c>
      <c r="AF52" s="294">
        <f t="shared" si="25"/>
        <v>0</v>
      </c>
      <c r="AG52" s="299"/>
      <c r="AH52" s="299"/>
      <c r="AI52" s="293">
        <f t="shared" si="26"/>
        <v>62500000</v>
      </c>
      <c r="AJ52" s="299">
        <f>32500000+30000000</f>
        <v>62500000</v>
      </c>
      <c r="AK52" s="299"/>
      <c r="AL52" s="304">
        <f t="shared" si="42"/>
        <v>1</v>
      </c>
      <c r="AM52" s="304"/>
      <c r="AN52" s="304">
        <f t="shared" si="42"/>
        <v>1</v>
      </c>
      <c r="AO52" s="304"/>
      <c r="AP52" s="304"/>
      <c r="AQ52" s="304"/>
      <c r="AR52" s="304">
        <f t="shared" si="43"/>
        <v>1</v>
      </c>
      <c r="AS52" s="304"/>
      <c r="AT52" s="304">
        <f t="shared" si="28"/>
        <v>1</v>
      </c>
    </row>
    <row r="53" spans="1:46" s="335" customFormat="1" ht="19.5" customHeight="1" x14ac:dyDescent="0.2">
      <c r="A53" s="328">
        <v>5</v>
      </c>
      <c r="B53" s="329" t="s">
        <v>267</v>
      </c>
      <c r="C53" s="329">
        <v>25528</v>
      </c>
      <c r="D53" s="330">
        <f t="shared" si="12"/>
        <v>246000000</v>
      </c>
      <c r="E53" s="330">
        <f t="shared" si="34"/>
        <v>0</v>
      </c>
      <c r="F53" s="330">
        <f t="shared" si="35"/>
        <v>246000000</v>
      </c>
      <c r="G53" s="331">
        <f t="shared" si="30"/>
        <v>216000000</v>
      </c>
      <c r="H53" s="331">
        <f t="shared" si="31"/>
        <v>0</v>
      </c>
      <c r="I53" s="331"/>
      <c r="J53" s="331"/>
      <c r="K53" s="332">
        <f t="shared" si="14"/>
        <v>216000000</v>
      </c>
      <c r="L53" s="332">
        <v>216000000</v>
      </c>
      <c r="M53" s="331"/>
      <c r="N53" s="330">
        <f t="shared" si="36"/>
        <v>30000000</v>
      </c>
      <c r="O53" s="331">
        <f t="shared" si="16"/>
        <v>0</v>
      </c>
      <c r="P53" s="331"/>
      <c r="Q53" s="331"/>
      <c r="R53" s="293">
        <f t="shared" si="17"/>
        <v>30000000</v>
      </c>
      <c r="S53" s="330">
        <v>30000000</v>
      </c>
      <c r="T53" s="331"/>
      <c r="U53" s="330">
        <f t="shared" si="37"/>
        <v>246000000</v>
      </c>
      <c r="V53" s="330">
        <f t="shared" si="38"/>
        <v>0</v>
      </c>
      <c r="W53" s="330">
        <f t="shared" si="39"/>
        <v>246000000</v>
      </c>
      <c r="X53" s="332">
        <f t="shared" si="40"/>
        <v>216000000</v>
      </c>
      <c r="Y53" s="332">
        <f t="shared" si="41"/>
        <v>0</v>
      </c>
      <c r="Z53" s="332"/>
      <c r="AA53" s="332"/>
      <c r="AB53" s="332">
        <f t="shared" si="23"/>
        <v>216000000</v>
      </c>
      <c r="AC53" s="332">
        <v>216000000</v>
      </c>
      <c r="AD53" s="331"/>
      <c r="AE53" s="330">
        <f t="shared" si="24"/>
        <v>30000000</v>
      </c>
      <c r="AF53" s="333">
        <f t="shared" si="25"/>
        <v>0</v>
      </c>
      <c r="AG53" s="330"/>
      <c r="AH53" s="330"/>
      <c r="AI53" s="330">
        <f t="shared" si="26"/>
        <v>30000000</v>
      </c>
      <c r="AJ53" s="330">
        <v>30000000</v>
      </c>
      <c r="AK53" s="330"/>
      <c r="AL53" s="334">
        <f t="shared" si="42"/>
        <v>1</v>
      </c>
      <c r="AM53" s="334"/>
      <c r="AN53" s="334">
        <f t="shared" si="42"/>
        <v>1</v>
      </c>
      <c r="AO53" s="334"/>
      <c r="AP53" s="334"/>
      <c r="AQ53" s="334"/>
      <c r="AR53" s="334">
        <f t="shared" si="43"/>
        <v>1</v>
      </c>
      <c r="AS53" s="334"/>
      <c r="AT53" s="334">
        <f t="shared" si="28"/>
        <v>1</v>
      </c>
    </row>
    <row r="54" spans="1:46" s="278" customFormat="1" ht="19.5" customHeight="1" x14ac:dyDescent="0.2">
      <c r="A54" s="290">
        <v>6</v>
      </c>
      <c r="B54" s="291" t="s">
        <v>268</v>
      </c>
      <c r="C54" s="291">
        <v>25531</v>
      </c>
      <c r="D54" s="292">
        <f t="shared" si="12"/>
        <v>256000000</v>
      </c>
      <c r="E54" s="293">
        <f t="shared" si="34"/>
        <v>0</v>
      </c>
      <c r="F54" s="293">
        <f t="shared" si="35"/>
        <v>256000000</v>
      </c>
      <c r="G54" s="300">
        <f t="shared" si="30"/>
        <v>226000000</v>
      </c>
      <c r="H54" s="303">
        <f t="shared" si="31"/>
        <v>0</v>
      </c>
      <c r="I54" s="296"/>
      <c r="J54" s="296"/>
      <c r="K54" s="297">
        <f t="shared" si="14"/>
        <v>226000000</v>
      </c>
      <c r="L54" s="298">
        <v>226000000</v>
      </c>
      <c r="M54" s="296"/>
      <c r="N54" s="292">
        <f t="shared" si="36"/>
        <v>30000000</v>
      </c>
      <c r="O54" s="303">
        <f t="shared" si="16"/>
        <v>0</v>
      </c>
      <c r="P54" s="296"/>
      <c r="Q54" s="296"/>
      <c r="R54" s="293">
        <f t="shared" si="17"/>
        <v>30000000</v>
      </c>
      <c r="S54" s="299">
        <f>30000000</f>
        <v>30000000</v>
      </c>
      <c r="T54" s="296"/>
      <c r="U54" s="292">
        <f t="shared" si="37"/>
        <v>256000000</v>
      </c>
      <c r="V54" s="293">
        <f t="shared" si="38"/>
        <v>0</v>
      </c>
      <c r="W54" s="293">
        <f t="shared" si="39"/>
        <v>256000000</v>
      </c>
      <c r="X54" s="305">
        <f t="shared" si="40"/>
        <v>226000000</v>
      </c>
      <c r="Y54" s="297">
        <f t="shared" si="41"/>
        <v>0</v>
      </c>
      <c r="Z54" s="298"/>
      <c r="AA54" s="298"/>
      <c r="AB54" s="297">
        <f t="shared" si="23"/>
        <v>226000000</v>
      </c>
      <c r="AC54" s="298">
        <v>226000000</v>
      </c>
      <c r="AD54" s="296"/>
      <c r="AE54" s="292">
        <f t="shared" si="24"/>
        <v>30000000</v>
      </c>
      <c r="AF54" s="294">
        <f t="shared" si="25"/>
        <v>0</v>
      </c>
      <c r="AG54" s="299"/>
      <c r="AH54" s="299"/>
      <c r="AI54" s="293">
        <f t="shared" si="26"/>
        <v>30000000</v>
      </c>
      <c r="AJ54" s="299">
        <f>30000000</f>
        <v>30000000</v>
      </c>
      <c r="AK54" s="299"/>
      <c r="AL54" s="304">
        <f t="shared" si="42"/>
        <v>1</v>
      </c>
      <c r="AM54" s="304"/>
      <c r="AN54" s="304">
        <f t="shared" si="42"/>
        <v>1</v>
      </c>
      <c r="AO54" s="304"/>
      <c r="AP54" s="304"/>
      <c r="AQ54" s="304"/>
      <c r="AR54" s="304">
        <f t="shared" si="43"/>
        <v>1</v>
      </c>
      <c r="AS54" s="304"/>
      <c r="AT54" s="304">
        <f t="shared" si="28"/>
        <v>1</v>
      </c>
    </row>
    <row r="55" spans="1:46" s="278" customFormat="1" ht="19.5" customHeight="1" x14ac:dyDescent="0.2">
      <c r="A55" s="290">
        <v>7</v>
      </c>
      <c r="B55" s="291" t="s">
        <v>269</v>
      </c>
      <c r="C55" s="291">
        <v>25534</v>
      </c>
      <c r="D55" s="292">
        <f t="shared" si="12"/>
        <v>950120000</v>
      </c>
      <c r="E55" s="293">
        <f t="shared" si="34"/>
        <v>0</v>
      </c>
      <c r="F55" s="293">
        <f t="shared" si="35"/>
        <v>950120000</v>
      </c>
      <c r="G55" s="300">
        <f t="shared" si="30"/>
        <v>406500000</v>
      </c>
      <c r="H55" s="303">
        <f t="shared" si="31"/>
        <v>0</v>
      </c>
      <c r="I55" s="296"/>
      <c r="J55" s="296"/>
      <c r="K55" s="297">
        <f t="shared" si="14"/>
        <v>406500000</v>
      </c>
      <c r="L55" s="298">
        <v>406500000</v>
      </c>
      <c r="M55" s="296"/>
      <c r="N55" s="292">
        <f t="shared" si="36"/>
        <v>543620000</v>
      </c>
      <c r="O55" s="303">
        <f t="shared" si="16"/>
        <v>0</v>
      </c>
      <c r="P55" s="296"/>
      <c r="Q55" s="296"/>
      <c r="R55" s="293">
        <f t="shared" si="17"/>
        <v>543620000</v>
      </c>
      <c r="S55" s="299">
        <f>30000000+20000000+493620000</f>
        <v>543620000</v>
      </c>
      <c r="T55" s="296"/>
      <c r="U55" s="292">
        <f t="shared" si="37"/>
        <v>940956000</v>
      </c>
      <c r="V55" s="293">
        <f t="shared" si="38"/>
        <v>0</v>
      </c>
      <c r="W55" s="293">
        <f t="shared" si="39"/>
        <v>940956000</v>
      </c>
      <c r="X55" s="305">
        <f t="shared" si="40"/>
        <v>406500000</v>
      </c>
      <c r="Y55" s="297">
        <f t="shared" si="41"/>
        <v>0</v>
      </c>
      <c r="Z55" s="298"/>
      <c r="AA55" s="298"/>
      <c r="AB55" s="297">
        <f t="shared" si="23"/>
        <v>406500000</v>
      </c>
      <c r="AC55" s="298">
        <v>406500000</v>
      </c>
      <c r="AD55" s="296"/>
      <c r="AE55" s="292">
        <f t="shared" si="24"/>
        <v>534456000</v>
      </c>
      <c r="AF55" s="294">
        <f t="shared" si="25"/>
        <v>0</v>
      </c>
      <c r="AG55" s="299"/>
      <c r="AH55" s="299"/>
      <c r="AI55" s="293">
        <f t="shared" si="26"/>
        <v>534456000</v>
      </c>
      <c r="AJ55" s="299">
        <f>30000000+20000000+484456000</f>
        <v>534456000</v>
      </c>
      <c r="AK55" s="299"/>
      <c r="AL55" s="304">
        <f t="shared" si="42"/>
        <v>0.99035490253862668</v>
      </c>
      <c r="AM55" s="304"/>
      <c r="AN55" s="304">
        <f t="shared" si="42"/>
        <v>0.99035490253862668</v>
      </c>
      <c r="AO55" s="304"/>
      <c r="AP55" s="304"/>
      <c r="AQ55" s="304"/>
      <c r="AR55" s="304">
        <f t="shared" si="43"/>
        <v>0.98314263640042676</v>
      </c>
      <c r="AS55" s="304"/>
      <c r="AT55" s="304">
        <f t="shared" si="28"/>
        <v>0.98314263640042676</v>
      </c>
    </row>
    <row r="56" spans="1:46" s="278" customFormat="1" ht="19.5" customHeight="1" x14ac:dyDescent="0.2">
      <c r="A56" s="290">
        <v>8</v>
      </c>
      <c r="B56" s="291" t="s">
        <v>270</v>
      </c>
      <c r="C56" s="291">
        <v>25537</v>
      </c>
      <c r="D56" s="292">
        <f t="shared" si="12"/>
        <v>260000000</v>
      </c>
      <c r="E56" s="293">
        <f t="shared" si="34"/>
        <v>0</v>
      </c>
      <c r="F56" s="293">
        <f t="shared" si="35"/>
        <v>260000000</v>
      </c>
      <c r="G56" s="300">
        <f t="shared" si="30"/>
        <v>230000000</v>
      </c>
      <c r="H56" s="303">
        <f t="shared" si="31"/>
        <v>0</v>
      </c>
      <c r="I56" s="296"/>
      <c r="J56" s="296"/>
      <c r="K56" s="297">
        <f t="shared" si="14"/>
        <v>230000000</v>
      </c>
      <c r="L56" s="298">
        <v>230000000</v>
      </c>
      <c r="M56" s="296"/>
      <c r="N56" s="292">
        <f t="shared" si="36"/>
        <v>30000000</v>
      </c>
      <c r="O56" s="303">
        <f t="shared" si="16"/>
        <v>0</v>
      </c>
      <c r="P56" s="296"/>
      <c r="Q56" s="296"/>
      <c r="R56" s="293">
        <f t="shared" si="17"/>
        <v>30000000</v>
      </c>
      <c r="S56" s="299">
        <v>30000000</v>
      </c>
      <c r="T56" s="296"/>
      <c r="U56" s="292">
        <f t="shared" si="37"/>
        <v>260000000</v>
      </c>
      <c r="V56" s="293">
        <f t="shared" si="38"/>
        <v>0</v>
      </c>
      <c r="W56" s="293">
        <f t="shared" si="39"/>
        <v>260000000</v>
      </c>
      <c r="X56" s="305">
        <f t="shared" si="40"/>
        <v>230000000</v>
      </c>
      <c r="Y56" s="297">
        <f t="shared" si="41"/>
        <v>0</v>
      </c>
      <c r="Z56" s="298"/>
      <c r="AA56" s="298"/>
      <c r="AB56" s="297">
        <f t="shared" si="23"/>
        <v>230000000</v>
      </c>
      <c r="AC56" s="298">
        <v>230000000</v>
      </c>
      <c r="AD56" s="296"/>
      <c r="AE56" s="292">
        <f t="shared" si="24"/>
        <v>30000000</v>
      </c>
      <c r="AF56" s="294">
        <f t="shared" si="25"/>
        <v>0</v>
      </c>
      <c r="AG56" s="299"/>
      <c r="AH56" s="299"/>
      <c r="AI56" s="293">
        <f t="shared" si="26"/>
        <v>30000000</v>
      </c>
      <c r="AJ56" s="299">
        <v>30000000</v>
      </c>
      <c r="AK56" s="299"/>
      <c r="AL56" s="304">
        <f t="shared" si="42"/>
        <v>1</v>
      </c>
      <c r="AM56" s="304"/>
      <c r="AN56" s="304">
        <f t="shared" si="42"/>
        <v>1</v>
      </c>
      <c r="AO56" s="304"/>
      <c r="AP56" s="304"/>
      <c r="AQ56" s="304"/>
      <c r="AR56" s="304">
        <f t="shared" si="43"/>
        <v>1</v>
      </c>
      <c r="AS56" s="304"/>
      <c r="AT56" s="304">
        <f t="shared" si="28"/>
        <v>1</v>
      </c>
    </row>
    <row r="57" spans="1:46" s="278" customFormat="1" ht="19.5" customHeight="1" x14ac:dyDescent="0.2">
      <c r="A57" s="290">
        <v>9</v>
      </c>
      <c r="B57" s="314" t="s">
        <v>271</v>
      </c>
      <c r="C57" s="314">
        <v>25540</v>
      </c>
      <c r="D57" s="292">
        <f t="shared" si="12"/>
        <v>300000000</v>
      </c>
      <c r="E57" s="293">
        <f t="shared" si="34"/>
        <v>0</v>
      </c>
      <c r="F57" s="293">
        <f t="shared" si="35"/>
        <v>300000000</v>
      </c>
      <c r="G57" s="300">
        <f t="shared" si="30"/>
        <v>250000000</v>
      </c>
      <c r="H57" s="303">
        <f t="shared" si="31"/>
        <v>0</v>
      </c>
      <c r="I57" s="315"/>
      <c r="J57" s="315"/>
      <c r="K57" s="297">
        <f t="shared" si="14"/>
        <v>250000000</v>
      </c>
      <c r="L57" s="325">
        <v>250000000</v>
      </c>
      <c r="M57" s="315"/>
      <c r="N57" s="292">
        <f t="shared" si="36"/>
        <v>50000000</v>
      </c>
      <c r="O57" s="303">
        <f t="shared" si="16"/>
        <v>0</v>
      </c>
      <c r="P57" s="315"/>
      <c r="Q57" s="315"/>
      <c r="R57" s="293">
        <f t="shared" si="17"/>
        <v>50000000</v>
      </c>
      <c r="S57" s="299">
        <f>30000000+20000000</f>
        <v>50000000</v>
      </c>
      <c r="T57" s="315"/>
      <c r="U57" s="292">
        <f t="shared" si="37"/>
        <v>300000000</v>
      </c>
      <c r="V57" s="293">
        <f t="shared" si="38"/>
        <v>0</v>
      </c>
      <c r="W57" s="293">
        <f t="shared" si="39"/>
        <v>300000000</v>
      </c>
      <c r="X57" s="305">
        <f t="shared" si="40"/>
        <v>250000000</v>
      </c>
      <c r="Y57" s="297">
        <f t="shared" si="41"/>
        <v>0</v>
      </c>
      <c r="Z57" s="325"/>
      <c r="AA57" s="325"/>
      <c r="AB57" s="297">
        <f t="shared" si="23"/>
        <v>250000000</v>
      </c>
      <c r="AC57" s="325">
        <v>250000000</v>
      </c>
      <c r="AD57" s="315"/>
      <c r="AE57" s="292">
        <f t="shared" si="24"/>
        <v>50000000</v>
      </c>
      <c r="AF57" s="294">
        <f t="shared" si="25"/>
        <v>0</v>
      </c>
      <c r="AG57" s="316"/>
      <c r="AH57" s="316"/>
      <c r="AI57" s="293">
        <f t="shared" si="26"/>
        <v>50000000</v>
      </c>
      <c r="AJ57" s="299">
        <f>30000000+20000000</f>
        <v>50000000</v>
      </c>
      <c r="AK57" s="316"/>
      <c r="AL57" s="304">
        <f t="shared" si="42"/>
        <v>1</v>
      </c>
      <c r="AM57" s="304"/>
      <c r="AN57" s="304">
        <f t="shared" si="42"/>
        <v>1</v>
      </c>
      <c r="AO57" s="304"/>
      <c r="AP57" s="304"/>
      <c r="AQ57" s="304"/>
      <c r="AR57" s="304">
        <f t="shared" si="43"/>
        <v>1</v>
      </c>
      <c r="AS57" s="304"/>
      <c r="AT57" s="304">
        <f t="shared" si="28"/>
        <v>1</v>
      </c>
    </row>
    <row r="58" spans="1:46" s="278" customFormat="1" ht="19.5" customHeight="1" x14ac:dyDescent="0.2">
      <c r="A58" s="290">
        <v>10</v>
      </c>
      <c r="B58" s="291" t="s">
        <v>272</v>
      </c>
      <c r="C58" s="291">
        <v>25543</v>
      </c>
      <c r="D58" s="292">
        <f t="shared" si="12"/>
        <v>700000000</v>
      </c>
      <c r="E58" s="293">
        <f t="shared" si="34"/>
        <v>0</v>
      </c>
      <c r="F58" s="293">
        <f t="shared" si="35"/>
        <v>700000000</v>
      </c>
      <c r="G58" s="300">
        <f t="shared" si="30"/>
        <v>670000000</v>
      </c>
      <c r="H58" s="303">
        <f t="shared" si="31"/>
        <v>0</v>
      </c>
      <c r="I58" s="296"/>
      <c r="J58" s="296"/>
      <c r="K58" s="297">
        <f t="shared" si="14"/>
        <v>670000000</v>
      </c>
      <c r="L58" s="298">
        <v>670000000</v>
      </c>
      <c r="M58" s="296"/>
      <c r="N58" s="292">
        <f t="shared" si="36"/>
        <v>30000000</v>
      </c>
      <c r="O58" s="303">
        <f t="shared" si="16"/>
        <v>0</v>
      </c>
      <c r="P58" s="296"/>
      <c r="Q58" s="296"/>
      <c r="R58" s="293">
        <f t="shared" si="17"/>
        <v>30000000</v>
      </c>
      <c r="S58" s="299">
        <v>30000000</v>
      </c>
      <c r="T58" s="296"/>
      <c r="U58" s="292">
        <f t="shared" si="37"/>
        <v>700000000</v>
      </c>
      <c r="V58" s="293">
        <f t="shared" si="38"/>
        <v>0</v>
      </c>
      <c r="W58" s="293">
        <f t="shared" si="39"/>
        <v>700000000</v>
      </c>
      <c r="X58" s="305">
        <f t="shared" si="40"/>
        <v>670000000</v>
      </c>
      <c r="Y58" s="297">
        <f t="shared" si="41"/>
        <v>0</v>
      </c>
      <c r="Z58" s="298"/>
      <c r="AA58" s="298"/>
      <c r="AB58" s="297">
        <f t="shared" si="23"/>
        <v>670000000</v>
      </c>
      <c r="AC58" s="298">
        <v>670000000</v>
      </c>
      <c r="AD58" s="296"/>
      <c r="AE58" s="292">
        <f t="shared" si="24"/>
        <v>30000000</v>
      </c>
      <c r="AF58" s="294">
        <f t="shared" si="25"/>
        <v>0</v>
      </c>
      <c r="AG58" s="299"/>
      <c r="AH58" s="299"/>
      <c r="AI58" s="293">
        <f t="shared" si="26"/>
        <v>30000000</v>
      </c>
      <c r="AJ58" s="299">
        <v>30000000</v>
      </c>
      <c r="AK58" s="299"/>
      <c r="AL58" s="304">
        <f t="shared" si="42"/>
        <v>1</v>
      </c>
      <c r="AM58" s="304"/>
      <c r="AN58" s="304">
        <f t="shared" si="42"/>
        <v>1</v>
      </c>
      <c r="AO58" s="304"/>
      <c r="AP58" s="304"/>
      <c r="AQ58" s="304"/>
      <c r="AR58" s="304">
        <f t="shared" si="43"/>
        <v>1</v>
      </c>
      <c r="AS58" s="304"/>
      <c r="AT58" s="304">
        <f t="shared" si="28"/>
        <v>1</v>
      </c>
    </row>
    <row r="59" spans="1:46" s="278" customFormat="1" ht="19.5" customHeight="1" x14ac:dyDescent="0.2">
      <c r="A59" s="290">
        <v>11</v>
      </c>
      <c r="B59" s="291" t="s">
        <v>273</v>
      </c>
      <c r="C59" s="291">
        <v>25546</v>
      </c>
      <c r="D59" s="292">
        <f t="shared" si="12"/>
        <v>374000000</v>
      </c>
      <c r="E59" s="293">
        <f t="shared" si="34"/>
        <v>0</v>
      </c>
      <c r="F59" s="293">
        <f t="shared" si="35"/>
        <v>374000000</v>
      </c>
      <c r="G59" s="300">
        <f t="shared" si="30"/>
        <v>254000000</v>
      </c>
      <c r="H59" s="303">
        <f t="shared" si="31"/>
        <v>0</v>
      </c>
      <c r="I59" s="296"/>
      <c r="J59" s="296"/>
      <c r="K59" s="297">
        <f t="shared" si="14"/>
        <v>254000000</v>
      </c>
      <c r="L59" s="298">
        <v>254000000</v>
      </c>
      <c r="M59" s="296"/>
      <c r="N59" s="292">
        <f t="shared" si="36"/>
        <v>120000000</v>
      </c>
      <c r="O59" s="303">
        <f t="shared" si="16"/>
        <v>0</v>
      </c>
      <c r="P59" s="296"/>
      <c r="Q59" s="296"/>
      <c r="R59" s="293">
        <f t="shared" si="17"/>
        <v>120000000</v>
      </c>
      <c r="S59" s="299">
        <f>30000000+90000000</f>
        <v>120000000</v>
      </c>
      <c r="T59" s="296"/>
      <c r="U59" s="292">
        <f t="shared" si="37"/>
        <v>374000000</v>
      </c>
      <c r="V59" s="293">
        <f t="shared" si="38"/>
        <v>0</v>
      </c>
      <c r="W59" s="293">
        <f t="shared" si="39"/>
        <v>374000000</v>
      </c>
      <c r="X59" s="305">
        <f t="shared" si="40"/>
        <v>254000000</v>
      </c>
      <c r="Y59" s="297">
        <f t="shared" si="41"/>
        <v>0</v>
      </c>
      <c r="Z59" s="298"/>
      <c r="AA59" s="298"/>
      <c r="AB59" s="297">
        <f t="shared" si="23"/>
        <v>254000000</v>
      </c>
      <c r="AC59" s="298">
        <v>254000000</v>
      </c>
      <c r="AD59" s="296"/>
      <c r="AE59" s="292">
        <f t="shared" si="24"/>
        <v>120000000</v>
      </c>
      <c r="AF59" s="294">
        <f t="shared" si="25"/>
        <v>0</v>
      </c>
      <c r="AG59" s="299"/>
      <c r="AH59" s="299"/>
      <c r="AI59" s="293">
        <f t="shared" si="26"/>
        <v>120000000</v>
      </c>
      <c r="AJ59" s="299">
        <f>30000000+90000000</f>
        <v>120000000</v>
      </c>
      <c r="AK59" s="299"/>
      <c r="AL59" s="304">
        <f t="shared" si="42"/>
        <v>1</v>
      </c>
      <c r="AM59" s="304"/>
      <c r="AN59" s="304">
        <f t="shared" si="42"/>
        <v>1</v>
      </c>
      <c r="AO59" s="304"/>
      <c r="AP59" s="304"/>
      <c r="AQ59" s="304"/>
      <c r="AR59" s="304">
        <f t="shared" si="43"/>
        <v>1</v>
      </c>
      <c r="AS59" s="304"/>
      <c r="AT59" s="304">
        <f t="shared" si="28"/>
        <v>1</v>
      </c>
    </row>
    <row r="60" spans="1:46" s="278" customFormat="1" ht="19.5" customHeight="1" x14ac:dyDescent="0.2">
      <c r="A60" s="290">
        <v>12</v>
      </c>
      <c r="B60" s="314" t="s">
        <v>274</v>
      </c>
      <c r="C60" s="314">
        <v>25549</v>
      </c>
      <c r="D60" s="292">
        <f t="shared" si="12"/>
        <v>646500000</v>
      </c>
      <c r="E60" s="293">
        <f t="shared" si="34"/>
        <v>0</v>
      </c>
      <c r="F60" s="293">
        <f t="shared" si="35"/>
        <v>646500000</v>
      </c>
      <c r="G60" s="300">
        <f t="shared" si="30"/>
        <v>584000000</v>
      </c>
      <c r="H60" s="303">
        <f t="shared" si="31"/>
        <v>0</v>
      </c>
      <c r="I60" s="315"/>
      <c r="J60" s="315"/>
      <c r="K60" s="297">
        <f t="shared" si="14"/>
        <v>584000000</v>
      </c>
      <c r="L60" s="325">
        <v>584000000</v>
      </c>
      <c r="M60" s="315"/>
      <c r="N60" s="292">
        <f t="shared" si="36"/>
        <v>62500000</v>
      </c>
      <c r="O60" s="303">
        <f t="shared" si="16"/>
        <v>0</v>
      </c>
      <c r="P60" s="315"/>
      <c r="Q60" s="315"/>
      <c r="R60" s="293">
        <f t="shared" si="17"/>
        <v>62500000</v>
      </c>
      <c r="S60" s="299">
        <f>30000000+32500000</f>
        <v>62500000</v>
      </c>
      <c r="T60" s="315"/>
      <c r="U60" s="292">
        <f t="shared" si="37"/>
        <v>646500000</v>
      </c>
      <c r="V60" s="293">
        <f t="shared" si="38"/>
        <v>0</v>
      </c>
      <c r="W60" s="293">
        <f t="shared" si="39"/>
        <v>646500000</v>
      </c>
      <c r="X60" s="305">
        <f t="shared" si="40"/>
        <v>584000000</v>
      </c>
      <c r="Y60" s="297">
        <f t="shared" si="41"/>
        <v>0</v>
      </c>
      <c r="Z60" s="325"/>
      <c r="AA60" s="325"/>
      <c r="AB60" s="297">
        <f t="shared" si="23"/>
        <v>584000000</v>
      </c>
      <c r="AC60" s="325">
        <v>584000000</v>
      </c>
      <c r="AD60" s="315"/>
      <c r="AE60" s="292">
        <f t="shared" si="24"/>
        <v>62500000</v>
      </c>
      <c r="AF60" s="294">
        <f t="shared" si="25"/>
        <v>0</v>
      </c>
      <c r="AG60" s="316"/>
      <c r="AH60" s="316"/>
      <c r="AI60" s="293">
        <f t="shared" si="26"/>
        <v>62500000</v>
      </c>
      <c r="AJ60" s="299">
        <f>30000000+32500000</f>
        <v>62500000</v>
      </c>
      <c r="AK60" s="316"/>
      <c r="AL60" s="304">
        <f t="shared" si="42"/>
        <v>1</v>
      </c>
      <c r="AM60" s="304"/>
      <c r="AN60" s="304">
        <f t="shared" si="42"/>
        <v>1</v>
      </c>
      <c r="AO60" s="304"/>
      <c r="AP60" s="304"/>
      <c r="AQ60" s="304"/>
      <c r="AR60" s="304">
        <f t="shared" si="43"/>
        <v>1</v>
      </c>
      <c r="AS60" s="304"/>
      <c r="AT60" s="304">
        <f t="shared" si="28"/>
        <v>1</v>
      </c>
    </row>
    <row r="61" spans="1:46" s="278" customFormat="1" ht="17.25" customHeight="1" x14ac:dyDescent="0.2">
      <c r="A61" s="317"/>
      <c r="B61" s="318"/>
      <c r="C61" s="318"/>
      <c r="D61" s="319"/>
      <c r="E61" s="320"/>
      <c r="F61" s="320"/>
      <c r="G61" s="319"/>
      <c r="H61" s="320"/>
      <c r="I61" s="321"/>
      <c r="J61" s="321"/>
      <c r="K61" s="326"/>
      <c r="L61" s="327"/>
      <c r="M61" s="321"/>
      <c r="N61" s="319"/>
      <c r="O61" s="320"/>
      <c r="P61" s="321"/>
      <c r="Q61" s="321"/>
      <c r="R61" s="320"/>
      <c r="S61" s="321"/>
      <c r="T61" s="321"/>
      <c r="U61" s="319"/>
      <c r="V61" s="320"/>
      <c r="W61" s="320"/>
      <c r="X61" s="340"/>
      <c r="Y61" s="326"/>
      <c r="Z61" s="327"/>
      <c r="AA61" s="327"/>
      <c r="AB61" s="326"/>
      <c r="AC61" s="327"/>
      <c r="AD61" s="321"/>
      <c r="AE61" s="319"/>
      <c r="AF61" s="320"/>
      <c r="AG61" s="321"/>
      <c r="AH61" s="321"/>
      <c r="AI61" s="320"/>
      <c r="AJ61" s="321"/>
      <c r="AK61" s="321"/>
      <c r="AL61" s="322"/>
      <c r="AM61" s="322"/>
      <c r="AN61" s="322"/>
      <c r="AO61" s="322"/>
      <c r="AP61" s="322"/>
      <c r="AQ61" s="322"/>
      <c r="AR61" s="322"/>
      <c r="AS61" s="322"/>
      <c r="AT61" s="322"/>
    </row>
    <row r="62" spans="1:46" ht="40.5" customHeight="1" x14ac:dyDescent="0.25">
      <c r="B62" s="87"/>
      <c r="C62" s="87"/>
      <c r="D62" s="88"/>
      <c r="E62" s="89"/>
      <c r="F62" s="89"/>
      <c r="G62" s="88"/>
      <c r="H62" s="89"/>
      <c r="I62" s="90"/>
      <c r="J62" s="90"/>
      <c r="K62" s="89"/>
      <c r="L62" s="90"/>
      <c r="M62" s="90"/>
      <c r="N62" s="88"/>
      <c r="O62" s="89"/>
      <c r="P62" s="90"/>
      <c r="Q62" s="90"/>
      <c r="R62" s="89"/>
      <c r="S62" s="90"/>
      <c r="T62" s="90"/>
      <c r="U62" s="88"/>
      <c r="V62" s="89"/>
      <c r="W62" s="89"/>
      <c r="X62" s="88"/>
      <c r="Y62" s="89"/>
      <c r="Z62" s="90"/>
      <c r="AA62" s="90"/>
      <c r="AB62" s="89"/>
      <c r="AC62" s="90"/>
      <c r="AD62" s="90"/>
      <c r="AE62" s="88"/>
      <c r="AF62" s="89"/>
      <c r="AG62" s="90"/>
      <c r="AH62" s="90"/>
      <c r="AI62" s="89"/>
      <c r="AJ62" s="90"/>
      <c r="AK62" s="90"/>
      <c r="AL62" s="430"/>
      <c r="AM62" s="430"/>
      <c r="AN62" s="430"/>
      <c r="AO62" s="430"/>
      <c r="AP62" s="430"/>
      <c r="AQ62" s="430"/>
      <c r="AR62" s="430"/>
      <c r="AS62" s="430"/>
      <c r="AT62" s="430"/>
    </row>
    <row r="63" spans="1:46" x14ac:dyDescent="0.25">
      <c r="A63" s="91"/>
      <c r="D63" s="92"/>
    </row>
    <row r="70" spans="1:46" s="95" customFormat="1" x14ac:dyDescent="0.25">
      <c r="A70" s="69"/>
      <c r="B70" s="69"/>
      <c r="C70" s="69"/>
      <c r="D70" s="94"/>
      <c r="E70" s="93"/>
      <c r="F70" s="93"/>
      <c r="G70" s="94"/>
      <c r="H70" s="93"/>
      <c r="K70" s="93"/>
      <c r="N70" s="94"/>
      <c r="O70" s="93"/>
      <c r="R70" s="93"/>
      <c r="U70" s="94"/>
      <c r="V70" s="93"/>
      <c r="W70" s="93"/>
      <c r="X70" s="94"/>
      <c r="Y70" s="93"/>
      <c r="AB70" s="93"/>
      <c r="AE70" s="94"/>
      <c r="AF70" s="93"/>
      <c r="AH70" s="431"/>
      <c r="AI70" s="431"/>
      <c r="AJ70" s="431"/>
      <c r="AL70" s="69"/>
      <c r="AM70" s="69"/>
      <c r="AN70" s="69"/>
      <c r="AO70" s="69"/>
      <c r="AP70" s="69"/>
      <c r="AQ70" s="69"/>
      <c r="AR70" s="69"/>
      <c r="AS70" s="69"/>
      <c r="AT70" s="69"/>
    </row>
  </sheetData>
  <mergeCells count="65">
    <mergeCell ref="AS10:AS11"/>
    <mergeCell ref="AT10:AT11"/>
    <mergeCell ref="AL62:AT62"/>
    <mergeCell ref="AH70:AJ70"/>
    <mergeCell ref="AR9:AR11"/>
    <mergeCell ref="AS9:AT9"/>
    <mergeCell ref="AM9:AM11"/>
    <mergeCell ref="AN9:AN11"/>
    <mergeCell ref="AO9:AO11"/>
    <mergeCell ref="AP9:AQ9"/>
    <mergeCell ref="AL8:AL11"/>
    <mergeCell ref="AM8:AN8"/>
    <mergeCell ref="AO8:AQ8"/>
    <mergeCell ref="AP10:AP11"/>
    <mergeCell ref="AQ10:AQ11"/>
    <mergeCell ref="W9:W11"/>
    <mergeCell ref="X9:X11"/>
    <mergeCell ref="Y9:AA9"/>
    <mergeCell ref="AB9:AD9"/>
    <mergeCell ref="AE9:AE11"/>
    <mergeCell ref="Y10:Y11"/>
    <mergeCell ref="Z10:AA10"/>
    <mergeCell ref="AB10:AB11"/>
    <mergeCell ref="AC10:AD10"/>
    <mergeCell ref="U7:AK7"/>
    <mergeCell ref="AL7:AT7"/>
    <mergeCell ref="V8:W8"/>
    <mergeCell ref="X8:AD8"/>
    <mergeCell ref="AE8:AK8"/>
    <mergeCell ref="AR8:AT8"/>
    <mergeCell ref="AF9:AH9"/>
    <mergeCell ref="AI9:AK9"/>
    <mergeCell ref="AF10:AF11"/>
    <mergeCell ref="AG10:AH10"/>
    <mergeCell ref="AI10:AI11"/>
    <mergeCell ref="AJ10:AK10"/>
    <mergeCell ref="V9:V11"/>
    <mergeCell ref="U8:U11"/>
    <mergeCell ref="E9:E11"/>
    <mergeCell ref="F9:F11"/>
    <mergeCell ref="G9:G11"/>
    <mergeCell ref="H9:J9"/>
    <mergeCell ref="K9:M9"/>
    <mergeCell ref="P10:Q10"/>
    <mergeCell ref="R10:R11"/>
    <mergeCell ref="S10:T10"/>
    <mergeCell ref="H10:H11"/>
    <mergeCell ref="I10:J10"/>
    <mergeCell ref="K10:K11"/>
    <mergeCell ref="L10:M10"/>
    <mergeCell ref="O10:O11"/>
    <mergeCell ref="Q1:T1"/>
    <mergeCell ref="A4:T4"/>
    <mergeCell ref="A5:T5"/>
    <mergeCell ref="A7:A11"/>
    <mergeCell ref="B7:B11"/>
    <mergeCell ref="C7:C11"/>
    <mergeCell ref="D7:T7"/>
    <mergeCell ref="O9:Q9"/>
    <mergeCell ref="R9:T9"/>
    <mergeCell ref="N9:N11"/>
    <mergeCell ref="D8:D11"/>
    <mergeCell ref="E8:F8"/>
    <mergeCell ref="G8:M8"/>
    <mergeCell ref="N8:T8"/>
  </mergeCells>
  <pageMargins left="0.27559055118110237" right="0.23622047244094491" top="0.59055118110236227" bottom="0.23622047244094491"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Biểu 96</vt:lpstr>
      <vt:lpstr>Biểu 97</vt:lpstr>
      <vt:lpstr>98-ck-nsnn</vt:lpstr>
      <vt:lpstr>Biểu 99</vt:lpstr>
      <vt:lpstr>100-ck</vt:lpstr>
      <vt:lpstr>101-CKNSNN</vt:lpstr>
      <vt:lpstr>102-CKNSNN</vt:lpstr>
      <vt:lpstr>'100-ck'!Print_Titles</vt:lpstr>
      <vt:lpstr>'102-CKNSNN'!Print_Titles</vt:lpstr>
      <vt:lpstr>'98-ck-nsnn'!Print_Titles</vt:lpstr>
      <vt:lpstr>'Biểu 97'!Print_Titles</vt:lpstr>
      <vt:lpstr>'Biểu 99'!Print_Titles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 LAPTOP</dc:creator>
  <cp:lastModifiedBy>P. Tai Chinh</cp:lastModifiedBy>
  <cp:lastPrinted>2024-07-23T03:11:13Z</cp:lastPrinted>
  <dcterms:created xsi:type="dcterms:W3CDTF">2019-06-27T01:53:07Z</dcterms:created>
  <dcterms:modified xsi:type="dcterms:W3CDTF">2024-07-23T03:11:40Z</dcterms:modified>
</cp:coreProperties>
</file>