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UNG\THAM MƯU\Năm 2025\BÁO CÁO\Công khai\Quyết toán năm 2024\"/>
    </mc:Choice>
  </mc:AlternateContent>
  <bookViews>
    <workbookView xWindow="0" yWindow="0" windowWidth="20490" windowHeight="7635" activeTab="1"/>
  </bookViews>
  <sheets>
    <sheet name="B96-CK" sheetId="18" r:id="rId1"/>
    <sheet name="Biểu 97" sheetId="19" r:id="rId2"/>
    <sheet name="B98-CK" sheetId="22" r:id="rId3"/>
    <sheet name="B99-CK" sheetId="17" r:id="rId4"/>
    <sheet name="B100-CK" sheetId="21" r:id="rId5"/>
    <sheet name="B101-CK" sheetId="23" r:id="rId6"/>
    <sheet name="102-CKNSNN" sheetId="16" r:id="rId7"/>
  </sheets>
  <definedNames>
    <definedName name="_xlnm.Print_Area" localSheetId="2">'B98-CK'!$A$1:$K$69</definedName>
    <definedName name="_xlnm.Print_Area" localSheetId="1">'Biểu 97'!$A$2:$I$101</definedName>
    <definedName name="_xlnm.Print_Titles" localSheetId="6">'102-CKNSNN'!$A:$B</definedName>
    <definedName name="_xlnm.Print_Titles" localSheetId="4">'B100-CK'!$8:$11</definedName>
    <definedName name="_xlnm.Print_Titles" localSheetId="2">'B98-CK'!$9:$14</definedName>
    <definedName name="_xlnm.Print_Titles" localSheetId="3">'B99-CK'!$8:$11</definedName>
    <definedName name="_xlnm.Print_Titles" localSheetId="1">'Biểu 97'!$7:$9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9" l="1"/>
  <c r="F10" i="19" s="1"/>
  <c r="F93" i="19"/>
  <c r="F22" i="19"/>
  <c r="F17" i="19"/>
  <c r="F12" i="19"/>
  <c r="F29" i="19"/>
  <c r="H100" i="19"/>
  <c r="G100" i="19"/>
  <c r="I100" i="19" s="1"/>
  <c r="G97" i="19"/>
  <c r="G95" i="19"/>
  <c r="G52" i="19"/>
  <c r="H44" i="19"/>
  <c r="I44" i="19"/>
  <c r="G44" i="19"/>
  <c r="G41" i="19"/>
  <c r="F41" i="19"/>
  <c r="G39" i="19"/>
  <c r="G37" i="19"/>
  <c r="E100" i="19"/>
  <c r="E96" i="19"/>
  <c r="E97" i="19"/>
  <c r="E95" i="19"/>
  <c r="E53" i="19"/>
  <c r="E54" i="19"/>
  <c r="E52" i="19"/>
  <c r="E41" i="19"/>
  <c r="E35" i="19"/>
  <c r="E36" i="19"/>
  <c r="I36" i="19" s="1"/>
  <c r="E37" i="19"/>
  <c r="E38" i="19"/>
  <c r="E39" i="19"/>
  <c r="E34" i="19"/>
  <c r="E31" i="19"/>
  <c r="E32" i="19"/>
  <c r="E33" i="19"/>
  <c r="E30" i="19"/>
  <c r="G34" i="19"/>
  <c r="G31" i="19"/>
  <c r="G30" i="19"/>
  <c r="G24" i="19"/>
  <c r="G23" i="19"/>
  <c r="G19" i="19"/>
  <c r="G18" i="19"/>
  <c r="G13" i="19"/>
  <c r="D97" i="19"/>
  <c r="T12" i="23"/>
  <c r="T13" i="23"/>
  <c r="S12" i="23"/>
  <c r="S13" i="23"/>
  <c r="W12" i="23"/>
  <c r="U12" i="23" s="1"/>
  <c r="Y12" i="23"/>
  <c r="W13" i="23"/>
  <c r="U13" i="23" s="1"/>
  <c r="Y13" i="23"/>
  <c r="D12" i="23"/>
  <c r="E12" i="23"/>
  <c r="F12" i="23"/>
  <c r="G12" i="23"/>
  <c r="H12" i="23"/>
  <c r="I12" i="23"/>
  <c r="J12" i="23"/>
  <c r="K12" i="23"/>
  <c r="L12" i="23"/>
  <c r="M12" i="23"/>
  <c r="N12" i="23"/>
  <c r="O12" i="23"/>
  <c r="P12" i="23"/>
  <c r="Q12" i="23"/>
  <c r="R12" i="23"/>
  <c r="Z12" i="23"/>
  <c r="C12" i="23"/>
  <c r="D13" i="23"/>
  <c r="E13" i="23"/>
  <c r="F13" i="23"/>
  <c r="G13" i="23"/>
  <c r="H13" i="23"/>
  <c r="I13" i="23"/>
  <c r="J13" i="23"/>
  <c r="K13" i="23"/>
  <c r="L13" i="23"/>
  <c r="M13" i="23"/>
  <c r="N13" i="23"/>
  <c r="O13" i="23"/>
  <c r="P13" i="23"/>
  <c r="Q13" i="23"/>
  <c r="R13" i="23"/>
  <c r="Z13" i="23"/>
  <c r="C13" i="23"/>
  <c r="A5" i="23"/>
  <c r="E14" i="23"/>
  <c r="C14" i="23" s="1"/>
  <c r="O14" i="23"/>
  <c r="Y14" i="23"/>
  <c r="E15" i="23"/>
  <c r="O15" i="23"/>
  <c r="W15" i="23" s="1"/>
  <c r="U15" i="23" s="1"/>
  <c r="T15" i="23"/>
  <c r="Y15" i="23"/>
  <c r="E16" i="23"/>
  <c r="C16" i="23" s="1"/>
  <c r="M16" i="23"/>
  <c r="K16" i="23" s="1"/>
  <c r="S16" i="23" s="1"/>
  <c r="O16" i="23"/>
  <c r="T16" i="23"/>
  <c r="W16" i="23"/>
  <c r="U16" i="23" s="1"/>
  <c r="Y16" i="23"/>
  <c r="E17" i="23"/>
  <c r="C17" i="23" s="1"/>
  <c r="O17" i="23"/>
  <c r="M17" i="23" s="1"/>
  <c r="K17" i="23" s="1"/>
  <c r="S17" i="23" s="1"/>
  <c r="T17" i="23"/>
  <c r="Y17" i="23"/>
  <c r="E18" i="23"/>
  <c r="C18" i="23" s="1"/>
  <c r="O18" i="23"/>
  <c r="W18" i="23" s="1"/>
  <c r="U18" i="23" s="1"/>
  <c r="T18" i="23"/>
  <c r="Y18" i="23"/>
  <c r="E19" i="23"/>
  <c r="C19" i="23" s="1"/>
  <c r="M19" i="23"/>
  <c r="K19" i="23" s="1"/>
  <c r="O19" i="23"/>
  <c r="W19" i="23" s="1"/>
  <c r="U19" i="23" s="1"/>
  <c r="Y19" i="23"/>
  <c r="E20" i="23"/>
  <c r="C20" i="23" s="1"/>
  <c r="O20" i="23"/>
  <c r="M20" i="23" s="1"/>
  <c r="K20" i="23" s="1"/>
  <c r="T20" i="23"/>
  <c r="Y20" i="23"/>
  <c r="C21" i="23"/>
  <c r="E21" i="23"/>
  <c r="O21" i="23"/>
  <c r="M21" i="23" s="1"/>
  <c r="K21" i="23" s="1"/>
  <c r="S21" i="23" s="1"/>
  <c r="T21" i="23"/>
  <c r="W21" i="23"/>
  <c r="U21" i="23" s="1"/>
  <c r="Y21" i="23"/>
  <c r="C22" i="23"/>
  <c r="E22" i="23"/>
  <c r="O22" i="23"/>
  <c r="M22" i="23" s="1"/>
  <c r="K22" i="23" s="1"/>
  <c r="T22" i="23"/>
  <c r="W22" i="23"/>
  <c r="U22" i="23" s="1"/>
  <c r="Y22" i="23"/>
  <c r="E23" i="23"/>
  <c r="C23" i="23" s="1"/>
  <c r="O23" i="23"/>
  <c r="W23" i="23" s="1"/>
  <c r="U23" i="23" s="1"/>
  <c r="T23" i="23"/>
  <c r="Y23" i="23"/>
  <c r="E24" i="23"/>
  <c r="C24" i="23" s="1"/>
  <c r="O24" i="23"/>
  <c r="M24" i="23" s="1"/>
  <c r="K24" i="23" s="1"/>
  <c r="T24" i="23"/>
  <c r="Y24" i="23"/>
  <c r="C25" i="23"/>
  <c r="E25" i="23"/>
  <c r="O25" i="23"/>
  <c r="M25" i="23" s="1"/>
  <c r="K25" i="23" s="1"/>
  <c r="S25" i="23" s="1"/>
  <c r="T25" i="23"/>
  <c r="W25" i="23"/>
  <c r="U25" i="23" s="1"/>
  <c r="Y25" i="23"/>
  <c r="G26" i="23"/>
  <c r="H26" i="23"/>
  <c r="I26" i="23"/>
  <c r="J26" i="23"/>
  <c r="L26" i="23"/>
  <c r="N26" i="23"/>
  <c r="P26" i="23"/>
  <c r="Q26" i="23"/>
  <c r="R26" i="23"/>
  <c r="O27" i="23"/>
  <c r="M28" i="23"/>
  <c r="K28" i="23" s="1"/>
  <c r="O28" i="23"/>
  <c r="O29" i="23"/>
  <c r="M29" i="23" s="1"/>
  <c r="K29" i="23" s="1"/>
  <c r="O30" i="23"/>
  <c r="M30" i="23" s="1"/>
  <c r="K30" i="23" s="1"/>
  <c r="M31" i="23"/>
  <c r="K31" i="23" s="1"/>
  <c r="O31" i="23"/>
  <c r="O32" i="23"/>
  <c r="M32" i="23" s="1"/>
  <c r="K32" i="23" s="1"/>
  <c r="O33" i="23"/>
  <c r="M33" i="23" s="1"/>
  <c r="K33" i="23" s="1"/>
  <c r="O34" i="23"/>
  <c r="M34" i="23" s="1"/>
  <c r="K34" i="23" s="1"/>
  <c r="O35" i="23"/>
  <c r="M35" i="23" s="1"/>
  <c r="K35" i="23" s="1"/>
  <c r="M36" i="23"/>
  <c r="K36" i="23" s="1"/>
  <c r="O36" i="23"/>
  <c r="O37" i="23"/>
  <c r="M37" i="23" s="1"/>
  <c r="K37" i="23" s="1"/>
  <c r="O38" i="23"/>
  <c r="M38" i="23" s="1"/>
  <c r="K38" i="23" s="1"/>
  <c r="S24" i="23" l="1"/>
  <c r="M15" i="23"/>
  <c r="K15" i="23" s="1"/>
  <c r="S15" i="23" s="1"/>
  <c r="S22" i="23"/>
  <c r="W17" i="23"/>
  <c r="U17" i="23" s="1"/>
  <c r="O26" i="23"/>
  <c r="S19" i="23"/>
  <c r="S20" i="23"/>
  <c r="C15" i="23"/>
  <c r="M27" i="23"/>
  <c r="M23" i="23"/>
  <c r="K23" i="23" s="1"/>
  <c r="S23" i="23" s="1"/>
  <c r="M14" i="23"/>
  <c r="W24" i="23"/>
  <c r="U24" i="23" s="1"/>
  <c r="W20" i="23"/>
  <c r="U20" i="23" s="1"/>
  <c r="M18" i="23"/>
  <c r="K18" i="23" s="1"/>
  <c r="S18" i="23" s="1"/>
  <c r="W14" i="23"/>
  <c r="U14" i="23" s="1"/>
  <c r="K27" i="23" l="1"/>
  <c r="K26" i="23" s="1"/>
  <c r="M26" i="23"/>
  <c r="K14" i="23"/>
  <c r="S14" i="23" l="1"/>
  <c r="E42" i="17" l="1"/>
  <c r="E41" i="17"/>
  <c r="E39" i="17"/>
  <c r="E31" i="17"/>
  <c r="E13" i="17"/>
  <c r="A6" i="22"/>
  <c r="E14" i="22"/>
  <c r="H14" i="22"/>
  <c r="D18" i="22"/>
  <c r="J18" i="22" s="1"/>
  <c r="E18" i="22"/>
  <c r="E17" i="22" s="1"/>
  <c r="F18" i="22"/>
  <c r="G18" i="22"/>
  <c r="G17" i="22" s="1"/>
  <c r="H18" i="22"/>
  <c r="H17" i="22" s="1"/>
  <c r="F19" i="22"/>
  <c r="F20" i="22"/>
  <c r="F21" i="22"/>
  <c r="F22" i="22"/>
  <c r="F23" i="22"/>
  <c r="F24" i="22"/>
  <c r="F25" i="22"/>
  <c r="F26" i="22"/>
  <c r="F27" i="22"/>
  <c r="F28" i="22"/>
  <c r="F29" i="22"/>
  <c r="F30" i="22"/>
  <c r="F31" i="22"/>
  <c r="F32" i="22"/>
  <c r="F33" i="22"/>
  <c r="F34" i="22"/>
  <c r="I34" i="22"/>
  <c r="C35" i="22"/>
  <c r="C18" i="22" s="1"/>
  <c r="F35" i="22"/>
  <c r="F36" i="22"/>
  <c r="F37" i="22"/>
  <c r="I37" i="22"/>
  <c r="J37" i="22"/>
  <c r="K37" i="22"/>
  <c r="C38" i="22"/>
  <c r="F38" i="22"/>
  <c r="I39" i="22"/>
  <c r="J39" i="22"/>
  <c r="H40" i="22"/>
  <c r="F41" i="22"/>
  <c r="C42" i="22"/>
  <c r="G42" i="22"/>
  <c r="J42" i="22" s="1"/>
  <c r="C43" i="22"/>
  <c r="F43" i="22"/>
  <c r="I43" i="22"/>
  <c r="J43" i="22"/>
  <c r="E44" i="22"/>
  <c r="C44" i="22" s="1"/>
  <c r="F44" i="22"/>
  <c r="G44" i="22"/>
  <c r="J44" i="22" s="1"/>
  <c r="E45" i="22"/>
  <c r="C45" i="22" s="1"/>
  <c r="G45" i="22"/>
  <c r="J45" i="22" s="1"/>
  <c r="C46" i="22"/>
  <c r="F46" i="22"/>
  <c r="I46" i="22"/>
  <c r="J46" i="22"/>
  <c r="C47" i="22"/>
  <c r="I47" i="22" s="1"/>
  <c r="F47" i="22"/>
  <c r="J47" i="22"/>
  <c r="K47" i="22"/>
  <c r="F48" i="22"/>
  <c r="C49" i="22"/>
  <c r="F49" i="22"/>
  <c r="I49" i="22"/>
  <c r="K49" i="22"/>
  <c r="C50" i="22"/>
  <c r="F50" i="22"/>
  <c r="I50" i="22"/>
  <c r="J50" i="22"/>
  <c r="K50" i="22"/>
  <c r="D51" i="22"/>
  <c r="D40" i="22" s="1"/>
  <c r="G51" i="22"/>
  <c r="F51" i="22" s="1"/>
  <c r="K51" i="22"/>
  <c r="D52" i="22"/>
  <c r="J52" i="22" s="1"/>
  <c r="F52" i="22"/>
  <c r="K52" i="22"/>
  <c r="D53" i="22"/>
  <c r="C53" i="22" s="1"/>
  <c r="I53" i="22" s="1"/>
  <c r="F53" i="22"/>
  <c r="J53" i="22"/>
  <c r="K53" i="22"/>
  <c r="C54" i="22"/>
  <c r="F54" i="22"/>
  <c r="I54" i="22"/>
  <c r="J54" i="22"/>
  <c r="K54" i="22"/>
  <c r="C55" i="22"/>
  <c r="F55" i="22"/>
  <c r="C56" i="22"/>
  <c r="F56" i="22"/>
  <c r="C57" i="22"/>
  <c r="F57" i="22"/>
  <c r="I57" i="22"/>
  <c r="J57" i="22"/>
  <c r="K57" i="22"/>
  <c r="F58" i="22"/>
  <c r="E60" i="22"/>
  <c r="E59" i="22" s="1"/>
  <c r="G60" i="22"/>
  <c r="G59" i="22" s="1"/>
  <c r="H60" i="22"/>
  <c r="H59" i="22" s="1"/>
  <c r="D61" i="22"/>
  <c r="C61" i="22" s="1"/>
  <c r="F61" i="22"/>
  <c r="J61" i="22"/>
  <c r="D62" i="22"/>
  <c r="J62" i="22" s="1"/>
  <c r="F62" i="22"/>
  <c r="C63" i="22"/>
  <c r="F63" i="22"/>
  <c r="C64" i="22"/>
  <c r="F64" i="22"/>
  <c r="I64" i="22"/>
  <c r="J64" i="22"/>
  <c r="G65" i="22"/>
  <c r="F65" i="22" s="1"/>
  <c r="F66" i="22"/>
  <c r="F67" i="22"/>
  <c r="F68" i="22"/>
  <c r="F69" i="22"/>
  <c r="E32" i="18"/>
  <c r="E31" i="18"/>
  <c r="E21" i="18"/>
  <c r="H16" i="22" l="1"/>
  <c r="K17" i="22"/>
  <c r="F17" i="22"/>
  <c r="J17" i="22"/>
  <c r="F59" i="22"/>
  <c r="I44" i="22"/>
  <c r="I51" i="22"/>
  <c r="C17" i="22"/>
  <c r="I18" i="22"/>
  <c r="C60" i="22"/>
  <c r="C59" i="22" s="1"/>
  <c r="I61" i="22"/>
  <c r="C51" i="22"/>
  <c r="F45" i="22"/>
  <c r="I45" i="22" s="1"/>
  <c r="G40" i="22"/>
  <c r="F42" i="22"/>
  <c r="I42" i="22" s="1"/>
  <c r="C62" i="22"/>
  <c r="I62" i="22" s="1"/>
  <c r="C52" i="22"/>
  <c r="I52" i="22" s="1"/>
  <c r="K18" i="22"/>
  <c r="D17" i="22"/>
  <c r="D16" i="22" s="1"/>
  <c r="E40" i="22"/>
  <c r="E16" i="22" s="1"/>
  <c r="E15" i="22" s="1"/>
  <c r="F60" i="22"/>
  <c r="J51" i="22"/>
  <c r="K44" i="22"/>
  <c r="K45" i="22"/>
  <c r="D60" i="22"/>
  <c r="I17" i="22" l="1"/>
  <c r="J40" i="22"/>
  <c r="F40" i="22"/>
  <c r="G16" i="22"/>
  <c r="I59" i="22"/>
  <c r="I60" i="22"/>
  <c r="C40" i="22"/>
  <c r="C16" i="22" s="1"/>
  <c r="C15" i="22" s="1"/>
  <c r="K40" i="22"/>
  <c r="D59" i="22"/>
  <c r="J59" i="22" s="1"/>
  <c r="J60" i="22"/>
  <c r="D15" i="22"/>
  <c r="H15" i="22"/>
  <c r="K15" i="22" s="1"/>
  <c r="K16" i="22"/>
  <c r="I40" i="22" l="1"/>
  <c r="J16" i="22"/>
  <c r="F16" i="22"/>
  <c r="I16" i="22" s="1"/>
  <c r="G15" i="22"/>
  <c r="F15" i="22" l="1"/>
  <c r="I15" i="22" s="1"/>
  <c r="J15" i="22"/>
  <c r="A5" i="21" l="1"/>
  <c r="C19" i="21"/>
  <c r="D19" i="21"/>
  <c r="E19" i="21"/>
  <c r="F19" i="21"/>
  <c r="G19" i="21"/>
  <c r="H19" i="21"/>
  <c r="I19" i="21"/>
  <c r="J19" i="21"/>
  <c r="K19" i="21"/>
  <c r="L19" i="21"/>
  <c r="M19" i="21"/>
  <c r="N19" i="21"/>
  <c r="O19" i="21"/>
  <c r="P19" i="21"/>
  <c r="Q19" i="21"/>
  <c r="R19" i="21"/>
  <c r="C82" i="21"/>
  <c r="E82" i="21"/>
  <c r="J82" i="21"/>
  <c r="L82" i="21"/>
  <c r="E88" i="21"/>
  <c r="C88" i="21" s="1"/>
  <c r="J88" i="21"/>
  <c r="L88" i="21"/>
  <c r="G96" i="19" l="1"/>
  <c r="G94" i="19" s="1"/>
  <c r="G93" i="19" s="1"/>
  <c r="F96" i="19"/>
  <c r="E45" i="19"/>
  <c r="F94" i="19" l="1"/>
  <c r="AJ16" i="16"/>
  <c r="AJ15" i="16"/>
  <c r="AJ55" i="16"/>
  <c r="AJ51" i="16"/>
  <c r="AJ50" i="16"/>
  <c r="AJ60" i="16"/>
  <c r="AJ59" i="16"/>
  <c r="AJ57" i="16"/>
  <c r="AJ54" i="16"/>
  <c r="AJ52" i="16"/>
  <c r="AT18" i="16"/>
  <c r="U18" i="16"/>
  <c r="AI17" i="16"/>
  <c r="AE17" i="16" s="1"/>
  <c r="AI18" i="16"/>
  <c r="AE18" i="16"/>
  <c r="AR18" i="16" s="1"/>
  <c r="AC17" i="16"/>
  <c r="AB17" i="16"/>
  <c r="AB18" i="16"/>
  <c r="X18" i="16" s="1"/>
  <c r="AC16" i="16"/>
  <c r="R18" i="16"/>
  <c r="N18" i="16"/>
  <c r="K18" i="16"/>
  <c r="S51" i="16"/>
  <c r="S52" i="16"/>
  <c r="S50" i="16"/>
  <c r="S60" i="16"/>
  <c r="S59" i="16"/>
  <c r="S57" i="16"/>
  <c r="S55" i="16"/>
  <c r="S54" i="16"/>
  <c r="R53" i="16"/>
  <c r="X17" i="16" l="1"/>
  <c r="W17" i="16"/>
  <c r="G18" i="16"/>
  <c r="F18" i="16"/>
  <c r="R50" i="16"/>
  <c r="S16" i="16"/>
  <c r="S15" i="16"/>
  <c r="R17" i="16"/>
  <c r="N17" i="16"/>
  <c r="D18" i="16" l="1"/>
  <c r="AN18" i="16"/>
  <c r="U17" i="16"/>
  <c r="L17" i="16"/>
  <c r="K17" i="16" s="1"/>
  <c r="L16" i="16"/>
  <c r="L15" i="16"/>
  <c r="G17" i="16" l="1"/>
  <c r="F17" i="16"/>
  <c r="D17" i="16" l="1"/>
  <c r="AN17" i="16"/>
  <c r="E12" i="18"/>
  <c r="F101" i="19" l="1"/>
  <c r="F98" i="19"/>
  <c r="I97" i="19"/>
  <c r="H97" i="19"/>
  <c r="H96" i="19" s="1"/>
  <c r="I96" i="19"/>
  <c r="C96" i="19"/>
  <c r="C94" i="19" s="1"/>
  <c r="C93" i="19" s="1"/>
  <c r="I95" i="19"/>
  <c r="H95" i="19"/>
  <c r="E94" i="19"/>
  <c r="E93" i="19" s="1"/>
  <c r="D94" i="19"/>
  <c r="D93" i="19"/>
  <c r="I92" i="19"/>
  <c r="F92" i="19"/>
  <c r="H92" i="19" s="1"/>
  <c r="I91" i="19"/>
  <c r="F91" i="19"/>
  <c r="H91" i="19" s="1"/>
  <c r="G90" i="19"/>
  <c r="F90" i="19" s="1"/>
  <c r="D90" i="19"/>
  <c r="C90" i="19"/>
  <c r="F89" i="19"/>
  <c r="F88" i="19"/>
  <c r="G87" i="19"/>
  <c r="F87" i="19" s="1"/>
  <c r="D87" i="19"/>
  <c r="D86" i="19" s="1"/>
  <c r="C87" i="19"/>
  <c r="F85" i="19"/>
  <c r="F84" i="19"/>
  <c r="G83" i="19"/>
  <c r="F83" i="19" s="1"/>
  <c r="D83" i="19"/>
  <c r="C83" i="19"/>
  <c r="F82" i="19"/>
  <c r="F81" i="19"/>
  <c r="G79" i="19"/>
  <c r="D79" i="19"/>
  <c r="C79" i="19"/>
  <c r="F78" i="19"/>
  <c r="F77" i="19"/>
  <c r="F76" i="19"/>
  <c r="F75" i="19"/>
  <c r="F74" i="19"/>
  <c r="F73" i="19"/>
  <c r="F72" i="19"/>
  <c r="F71" i="19"/>
  <c r="F70" i="19"/>
  <c r="F69" i="19"/>
  <c r="G68" i="19"/>
  <c r="D68" i="19"/>
  <c r="C68" i="19"/>
  <c r="F67" i="19"/>
  <c r="F66" i="19"/>
  <c r="F65" i="19"/>
  <c r="F64" i="19"/>
  <c r="F63" i="19"/>
  <c r="F62" i="19"/>
  <c r="F61" i="19"/>
  <c r="F60" i="19"/>
  <c r="F59" i="19"/>
  <c r="G58" i="19"/>
  <c r="F58" i="19"/>
  <c r="D58" i="19"/>
  <c r="D57" i="19" s="1"/>
  <c r="C58" i="19"/>
  <c r="C57" i="19" s="1"/>
  <c r="G57" i="19"/>
  <c r="F57" i="19" s="1"/>
  <c r="F56" i="19"/>
  <c r="F55" i="19"/>
  <c r="H52" i="19"/>
  <c r="I52" i="19"/>
  <c r="C52" i="19"/>
  <c r="F51" i="19"/>
  <c r="F50" i="19"/>
  <c r="D47" i="19"/>
  <c r="C47" i="19"/>
  <c r="F46" i="19"/>
  <c r="I45" i="19"/>
  <c r="H45" i="19"/>
  <c r="F43" i="19"/>
  <c r="G42" i="19"/>
  <c r="F42" i="19"/>
  <c r="E42" i="19"/>
  <c r="D42" i="19"/>
  <c r="C42" i="19"/>
  <c r="F40" i="19"/>
  <c r="C39" i="19"/>
  <c r="I37" i="19"/>
  <c r="H37" i="19"/>
  <c r="H36" i="19"/>
  <c r="F35" i="19"/>
  <c r="H34" i="19"/>
  <c r="I33" i="19"/>
  <c r="H33" i="19"/>
  <c r="H32" i="19"/>
  <c r="I31" i="19"/>
  <c r="H31" i="19"/>
  <c r="I30" i="19"/>
  <c r="H30" i="19"/>
  <c r="G29" i="19"/>
  <c r="E29" i="19"/>
  <c r="D29" i="19"/>
  <c r="C29" i="19"/>
  <c r="F28" i="19"/>
  <c r="F26" i="19"/>
  <c r="F25" i="19"/>
  <c r="G22" i="19"/>
  <c r="D22" i="19"/>
  <c r="C22" i="19"/>
  <c r="F20" i="19"/>
  <c r="H18" i="19"/>
  <c r="E18" i="19"/>
  <c r="E17" i="19" s="1"/>
  <c r="G17" i="19"/>
  <c r="D17" i="19"/>
  <c r="C17" i="19"/>
  <c r="F15" i="19"/>
  <c r="G12" i="19"/>
  <c r="D12" i="19"/>
  <c r="C12" i="19"/>
  <c r="F31" i="18"/>
  <c r="F30" i="18"/>
  <c r="E30" i="18"/>
  <c r="E29" i="18"/>
  <c r="F27" i="18"/>
  <c r="E27" i="18"/>
  <c r="F26" i="18"/>
  <c r="E26" i="18"/>
  <c r="F25" i="18"/>
  <c r="F24" i="18"/>
  <c r="E24" i="18"/>
  <c r="F23" i="18"/>
  <c r="E23" i="18"/>
  <c r="F22" i="18"/>
  <c r="E22" i="18"/>
  <c r="C21" i="18"/>
  <c r="C20" i="18" s="1"/>
  <c r="E19" i="18"/>
  <c r="E18" i="18"/>
  <c r="E17" i="18"/>
  <c r="F16" i="18"/>
  <c r="E16" i="18"/>
  <c r="F15" i="18"/>
  <c r="E15" i="18"/>
  <c r="D14" i="18"/>
  <c r="D10" i="18" s="1"/>
  <c r="C14" i="18"/>
  <c r="E13" i="18"/>
  <c r="F12" i="18"/>
  <c r="D11" i="18"/>
  <c r="M51" i="17"/>
  <c r="G51" i="17"/>
  <c r="M49" i="17"/>
  <c r="M48" i="17"/>
  <c r="G48" i="17"/>
  <c r="M47" i="17"/>
  <c r="G47" i="17"/>
  <c r="M46" i="17"/>
  <c r="G46" i="17"/>
  <c r="M45" i="17"/>
  <c r="G45" i="17"/>
  <c r="M44" i="17"/>
  <c r="M43" i="17"/>
  <c r="L43" i="17"/>
  <c r="G43" i="17"/>
  <c r="K43" i="17" s="1"/>
  <c r="M42" i="17"/>
  <c r="L42" i="17"/>
  <c r="G42" i="17"/>
  <c r="K42" i="17" s="1"/>
  <c r="M41" i="17"/>
  <c r="L41" i="17"/>
  <c r="G41" i="17"/>
  <c r="K41" i="17" s="1"/>
  <c r="M40" i="17"/>
  <c r="L40" i="17"/>
  <c r="J40" i="17"/>
  <c r="G40" i="17"/>
  <c r="K40" i="17" s="1"/>
  <c r="F40" i="17"/>
  <c r="D40" i="17"/>
  <c r="D29" i="17" s="1"/>
  <c r="M39" i="17"/>
  <c r="L39" i="17"/>
  <c r="G39" i="17"/>
  <c r="K39" i="17" s="1"/>
  <c r="M38" i="17"/>
  <c r="L38" i="17"/>
  <c r="G38" i="17"/>
  <c r="K38" i="17" s="1"/>
  <c r="M37" i="17"/>
  <c r="G37" i="17"/>
  <c r="K37" i="17" s="1"/>
  <c r="M36" i="17"/>
  <c r="G36" i="17"/>
  <c r="K36" i="17" s="1"/>
  <c r="M35" i="17"/>
  <c r="G35" i="17"/>
  <c r="K35" i="17" s="1"/>
  <c r="M34" i="17"/>
  <c r="L34" i="17"/>
  <c r="G34" i="17"/>
  <c r="K34" i="17" s="1"/>
  <c r="M33" i="17"/>
  <c r="L33" i="17"/>
  <c r="G33" i="17"/>
  <c r="K33" i="17" s="1"/>
  <c r="M32" i="17"/>
  <c r="L32" i="17"/>
  <c r="G32" i="17"/>
  <c r="K32" i="17" s="1"/>
  <c r="M31" i="17"/>
  <c r="L31" i="17"/>
  <c r="G31" i="17"/>
  <c r="K31" i="17" s="1"/>
  <c r="M30" i="17"/>
  <c r="L30" i="17"/>
  <c r="G30" i="17"/>
  <c r="K30" i="17" s="1"/>
  <c r="F30" i="17"/>
  <c r="J29" i="17"/>
  <c r="I29" i="17"/>
  <c r="H29" i="17"/>
  <c r="E29" i="17"/>
  <c r="C29" i="17"/>
  <c r="C11" i="17" s="1"/>
  <c r="M28" i="17"/>
  <c r="L28" i="17"/>
  <c r="G28" i="17"/>
  <c r="K28" i="17" s="1"/>
  <c r="M27" i="17"/>
  <c r="G27" i="17"/>
  <c r="M26" i="17"/>
  <c r="L26" i="17"/>
  <c r="K26" i="17"/>
  <c r="G26" i="17"/>
  <c r="M25" i="17"/>
  <c r="L25" i="17"/>
  <c r="G25" i="17"/>
  <c r="K25" i="17" s="1"/>
  <c r="M24" i="17"/>
  <c r="L24" i="17"/>
  <c r="G24" i="17"/>
  <c r="K24" i="17" s="1"/>
  <c r="M23" i="17"/>
  <c r="L23" i="17"/>
  <c r="G23" i="17"/>
  <c r="K23" i="17" s="1"/>
  <c r="M22" i="17"/>
  <c r="L22" i="17"/>
  <c r="K22" i="17"/>
  <c r="G22" i="17"/>
  <c r="M21" i="17"/>
  <c r="L21" i="17"/>
  <c r="G21" i="17"/>
  <c r="K21" i="17" s="1"/>
  <c r="M20" i="17"/>
  <c r="L20" i="17"/>
  <c r="G20" i="17"/>
  <c r="K20" i="17" s="1"/>
  <c r="M19" i="17"/>
  <c r="L19" i="17"/>
  <c r="G19" i="17"/>
  <c r="K19" i="17" s="1"/>
  <c r="M18" i="17"/>
  <c r="L18" i="17"/>
  <c r="G18" i="17"/>
  <c r="K18" i="17" s="1"/>
  <c r="M17" i="17"/>
  <c r="L17" i="17"/>
  <c r="G17" i="17"/>
  <c r="K17" i="17" s="1"/>
  <c r="M16" i="17"/>
  <c r="L16" i="17"/>
  <c r="G16" i="17"/>
  <c r="K16" i="17" s="1"/>
  <c r="M15" i="17"/>
  <c r="L15" i="17"/>
  <c r="G15" i="17"/>
  <c r="K15" i="17" s="1"/>
  <c r="M14" i="17"/>
  <c r="L14" i="17"/>
  <c r="G14" i="17"/>
  <c r="M13" i="17"/>
  <c r="L13" i="17"/>
  <c r="J13" i="17"/>
  <c r="H13" i="17"/>
  <c r="H12" i="17" s="1"/>
  <c r="H11" i="17" s="1"/>
  <c r="H52" i="17" s="1"/>
  <c r="D13" i="17"/>
  <c r="D12" i="17" s="1"/>
  <c r="C13" i="17"/>
  <c r="C12" i="17" s="1"/>
  <c r="J12" i="17"/>
  <c r="I12" i="17"/>
  <c r="F12" i="17"/>
  <c r="E12" i="17"/>
  <c r="M10" i="17"/>
  <c r="AI60" i="16"/>
  <c r="AE60" i="16" s="1"/>
  <c r="AF60" i="16"/>
  <c r="AB60" i="16"/>
  <c r="X60" i="16" s="1"/>
  <c r="Y60" i="16"/>
  <c r="R60" i="16"/>
  <c r="O60" i="16"/>
  <c r="K60" i="16"/>
  <c r="H60" i="16"/>
  <c r="E60" i="16" s="1"/>
  <c r="AI59" i="16"/>
  <c r="AE59" i="16" s="1"/>
  <c r="AF59" i="16"/>
  <c r="AB59" i="16"/>
  <c r="Y59" i="16"/>
  <c r="R59" i="16"/>
  <c r="O59" i="16"/>
  <c r="K59" i="16"/>
  <c r="H59" i="16"/>
  <c r="G59" i="16"/>
  <c r="AI58" i="16"/>
  <c r="AF58" i="16"/>
  <c r="AB58" i="16"/>
  <c r="Y58" i="16"/>
  <c r="R58" i="16"/>
  <c r="F58" i="16" s="1"/>
  <c r="O58" i="16"/>
  <c r="K58" i="16"/>
  <c r="H58" i="16"/>
  <c r="AI57" i="16"/>
  <c r="AE57" i="16" s="1"/>
  <c r="AF57" i="16"/>
  <c r="AB57" i="16"/>
  <c r="Y57" i="16"/>
  <c r="R57" i="16"/>
  <c r="F57" i="16" s="1"/>
  <c r="O57" i="16"/>
  <c r="K57" i="16"/>
  <c r="H57" i="16"/>
  <c r="E57" i="16" s="1"/>
  <c r="AI56" i="16"/>
  <c r="AF56" i="16"/>
  <c r="AB56" i="16"/>
  <c r="Y56" i="16"/>
  <c r="V56" i="16" s="1"/>
  <c r="R56" i="16"/>
  <c r="O56" i="16"/>
  <c r="K56" i="16"/>
  <c r="H56" i="16"/>
  <c r="AI55" i="16"/>
  <c r="AF55" i="16"/>
  <c r="V55" i="16" s="1"/>
  <c r="AB55" i="16"/>
  <c r="W55" i="16" s="1"/>
  <c r="Y55" i="16"/>
  <c r="R55" i="16"/>
  <c r="O55" i="16"/>
  <c r="K55" i="16"/>
  <c r="H55" i="16"/>
  <c r="E55" i="16"/>
  <c r="AI54" i="16"/>
  <c r="AE54" i="16" s="1"/>
  <c r="AF54" i="16"/>
  <c r="AB54" i="16"/>
  <c r="Y54" i="16"/>
  <c r="R54" i="16"/>
  <c r="O54" i="16"/>
  <c r="K54" i="16"/>
  <c r="H54" i="16"/>
  <c r="E54" i="16" s="1"/>
  <c r="AI53" i="16"/>
  <c r="AE53" i="16" s="1"/>
  <c r="AF53" i="16"/>
  <c r="AB53" i="16"/>
  <c r="Y53" i="16"/>
  <c r="O53" i="16"/>
  <c r="K53" i="16"/>
  <c r="F53" i="16" s="1"/>
  <c r="H53" i="16"/>
  <c r="G53" i="16"/>
  <c r="AI52" i="16"/>
  <c r="AE52" i="16" s="1"/>
  <c r="AF52" i="16"/>
  <c r="AB52" i="16"/>
  <c r="Y52" i="16"/>
  <c r="R52" i="16"/>
  <c r="O52" i="16"/>
  <c r="K52" i="16"/>
  <c r="H52" i="16"/>
  <c r="AI51" i="16"/>
  <c r="AF51" i="16"/>
  <c r="AB51" i="16"/>
  <c r="Y51" i="16"/>
  <c r="R51" i="16"/>
  <c r="O51" i="16"/>
  <c r="K51" i="16"/>
  <c r="H51" i="16"/>
  <c r="AI50" i="16"/>
  <c r="AF50" i="16"/>
  <c r="AB50" i="16"/>
  <c r="Y50" i="16"/>
  <c r="O50" i="16"/>
  <c r="K50" i="16"/>
  <c r="H50" i="16"/>
  <c r="E50" i="16"/>
  <c r="AI49" i="16"/>
  <c r="AE49" i="16" s="1"/>
  <c r="AF49" i="16"/>
  <c r="AB49" i="16"/>
  <c r="Y49" i="16"/>
  <c r="V49" i="16"/>
  <c r="R49" i="16"/>
  <c r="O49" i="16"/>
  <c r="K49" i="16"/>
  <c r="H49" i="16"/>
  <c r="E49" i="16" s="1"/>
  <c r="AK48" i="16"/>
  <c r="AJ48" i="16"/>
  <c r="AH48" i="16"/>
  <c r="AG48" i="16"/>
  <c r="AD48" i="16"/>
  <c r="AC48" i="16"/>
  <c r="AA48" i="16"/>
  <c r="Z48" i="16"/>
  <c r="T48" i="16"/>
  <c r="S48" i="16"/>
  <c r="Q48" i="16"/>
  <c r="P48" i="16"/>
  <c r="M48" i="16"/>
  <c r="L48" i="16"/>
  <c r="J48" i="16"/>
  <c r="J13" i="16" s="1"/>
  <c r="I48" i="16"/>
  <c r="AI47" i="16"/>
  <c r="AF47" i="16"/>
  <c r="AE47" i="16"/>
  <c r="AR47" i="16" s="1"/>
  <c r="AB47" i="16"/>
  <c r="W47" i="16" s="1"/>
  <c r="Y47" i="16"/>
  <c r="V47" i="16"/>
  <c r="U47" i="16"/>
  <c r="R47" i="16"/>
  <c r="O47" i="16"/>
  <c r="N47" i="16"/>
  <c r="K47" i="16"/>
  <c r="H47" i="16"/>
  <c r="E47" i="16" s="1"/>
  <c r="AI46" i="16"/>
  <c r="AF46" i="16"/>
  <c r="AB46" i="16"/>
  <c r="Y46" i="16"/>
  <c r="R46" i="16"/>
  <c r="O46" i="16"/>
  <c r="K46" i="16"/>
  <c r="H46" i="16"/>
  <c r="E46" i="16" s="1"/>
  <c r="AI45" i="16"/>
  <c r="AF45" i="16"/>
  <c r="AE45" i="16" s="1"/>
  <c r="AB45" i="16"/>
  <c r="Y45" i="16"/>
  <c r="X45" i="16" s="1"/>
  <c r="W45" i="16"/>
  <c r="R45" i="16"/>
  <c r="F45" i="16" s="1"/>
  <c r="AN45" i="16" s="1"/>
  <c r="O45" i="16"/>
  <c r="E45" i="16" s="1"/>
  <c r="K45" i="16"/>
  <c r="G45" i="16" s="1"/>
  <c r="H45" i="16"/>
  <c r="AI44" i="16"/>
  <c r="AF44" i="16"/>
  <c r="AE44" i="16"/>
  <c r="AB44" i="16"/>
  <c r="W44" i="16" s="1"/>
  <c r="Y44" i="16"/>
  <c r="X44" i="16" s="1"/>
  <c r="R44" i="16"/>
  <c r="O44" i="16"/>
  <c r="N44" i="16" s="1"/>
  <c r="K44" i="16"/>
  <c r="F44" i="16" s="1"/>
  <c r="H44" i="16"/>
  <c r="AI43" i="16"/>
  <c r="AE43" i="16" s="1"/>
  <c r="AF43" i="16"/>
  <c r="AB43" i="16"/>
  <c r="W43" i="16" s="1"/>
  <c r="Y43" i="16"/>
  <c r="R43" i="16"/>
  <c r="O43" i="16"/>
  <c r="K43" i="16"/>
  <c r="G43" i="16" s="1"/>
  <c r="H43" i="16"/>
  <c r="AI42" i="16"/>
  <c r="AF42" i="16"/>
  <c r="AE42" i="16" s="1"/>
  <c r="AB42" i="16"/>
  <c r="Y42" i="16"/>
  <c r="X42" i="16"/>
  <c r="W42" i="16"/>
  <c r="R42" i="16"/>
  <c r="AT42" i="16" s="1"/>
  <c r="O42" i="16"/>
  <c r="K42" i="16"/>
  <c r="H42" i="16"/>
  <c r="AI41" i="16"/>
  <c r="AF41" i="16"/>
  <c r="AB41" i="16"/>
  <c r="W41" i="16" s="1"/>
  <c r="Y41" i="16"/>
  <c r="R41" i="16"/>
  <c r="N41" i="16" s="1"/>
  <c r="O41" i="16"/>
  <c r="E41" i="16" s="1"/>
  <c r="K41" i="16"/>
  <c r="H41" i="16"/>
  <c r="AI40" i="16"/>
  <c r="AF40" i="16"/>
  <c r="AE40" i="16" s="1"/>
  <c r="AB40" i="16"/>
  <c r="Y40" i="16"/>
  <c r="R40" i="16"/>
  <c r="AT40" i="16" s="1"/>
  <c r="O40" i="16"/>
  <c r="K40" i="16"/>
  <c r="H40" i="16"/>
  <c r="G40" i="16"/>
  <c r="E40" i="16"/>
  <c r="AT39" i="16"/>
  <c r="AI39" i="16"/>
  <c r="AF39" i="16"/>
  <c r="AE39" i="16" s="1"/>
  <c r="AB39" i="16"/>
  <c r="Y39" i="16"/>
  <c r="R39" i="16"/>
  <c r="O39" i="16"/>
  <c r="K39" i="16"/>
  <c r="H39" i="16"/>
  <c r="AI38" i="16"/>
  <c r="AF38" i="16"/>
  <c r="AB38" i="16"/>
  <c r="Y38" i="16"/>
  <c r="R38" i="16"/>
  <c r="O38" i="16"/>
  <c r="K38" i="16"/>
  <c r="H38" i="16"/>
  <c r="G38" i="16"/>
  <c r="AI37" i="16"/>
  <c r="AF37" i="16"/>
  <c r="AB37" i="16"/>
  <c r="Y37" i="16"/>
  <c r="W37" i="16"/>
  <c r="R37" i="16"/>
  <c r="O37" i="16"/>
  <c r="K37" i="16"/>
  <c r="H37" i="16"/>
  <c r="G37" i="16"/>
  <c r="AI36" i="16"/>
  <c r="W36" i="16" s="1"/>
  <c r="AF36" i="16"/>
  <c r="AE36" i="16"/>
  <c r="AB36" i="16"/>
  <c r="Y36" i="16"/>
  <c r="X36" i="16"/>
  <c r="R36" i="16"/>
  <c r="AT36" i="16" s="1"/>
  <c r="O36" i="16"/>
  <c r="K36" i="16"/>
  <c r="H36" i="16"/>
  <c r="AI35" i="16"/>
  <c r="AF35" i="16"/>
  <c r="AB35" i="16"/>
  <c r="Y35" i="16"/>
  <c r="R35" i="16"/>
  <c r="N35" i="16" s="1"/>
  <c r="O35" i="16"/>
  <c r="E35" i="16" s="1"/>
  <c r="K35" i="16"/>
  <c r="H35" i="16"/>
  <c r="AI34" i="16"/>
  <c r="AE34" i="16" s="1"/>
  <c r="AF34" i="16"/>
  <c r="AB34" i="16"/>
  <c r="Y34" i="16"/>
  <c r="V34" i="16" s="1"/>
  <c r="R34" i="16"/>
  <c r="O34" i="16"/>
  <c r="K34" i="16"/>
  <c r="H34" i="16"/>
  <c r="G34" i="16" s="1"/>
  <c r="AI33" i="16"/>
  <c r="AF33" i="16"/>
  <c r="AB33" i="16"/>
  <c r="Y33" i="16"/>
  <c r="X33" i="16"/>
  <c r="R33" i="16"/>
  <c r="O33" i="16"/>
  <c r="K33" i="16"/>
  <c r="H33" i="16"/>
  <c r="G33" i="16" s="1"/>
  <c r="AI32" i="16"/>
  <c r="AF32" i="16"/>
  <c r="AE32" i="16"/>
  <c r="AB32" i="16"/>
  <c r="Y32" i="16"/>
  <c r="V32" i="16"/>
  <c r="R32" i="16"/>
  <c r="F32" i="16" s="1"/>
  <c r="O32" i="16"/>
  <c r="N32" i="16" s="1"/>
  <c r="K32" i="16"/>
  <c r="H32" i="16"/>
  <c r="G32" i="16"/>
  <c r="AI31" i="16"/>
  <c r="AF31" i="16"/>
  <c r="AB31" i="16"/>
  <c r="Y31" i="16"/>
  <c r="R31" i="16"/>
  <c r="O31" i="16"/>
  <c r="K31" i="16"/>
  <c r="H31" i="16"/>
  <c r="E31" i="16"/>
  <c r="AI30" i="16"/>
  <c r="AF30" i="16"/>
  <c r="AE30" i="16" s="1"/>
  <c r="AB30" i="16"/>
  <c r="Y30" i="16"/>
  <c r="X30" i="16"/>
  <c r="R30" i="16"/>
  <c r="O30" i="16"/>
  <c r="K30" i="16"/>
  <c r="AQ30" i="16" s="1"/>
  <c r="H30" i="16"/>
  <c r="AI29" i="16"/>
  <c r="AF29" i="16"/>
  <c r="AB29" i="16"/>
  <c r="Y29" i="16"/>
  <c r="V29" i="16"/>
  <c r="R29" i="16"/>
  <c r="O29" i="16"/>
  <c r="N29" i="16" s="1"/>
  <c r="K29" i="16"/>
  <c r="H29" i="16"/>
  <c r="AI28" i="16"/>
  <c r="AF28" i="16"/>
  <c r="AE28" i="16" s="1"/>
  <c r="AB28" i="16"/>
  <c r="W28" i="16" s="1"/>
  <c r="Y28" i="16"/>
  <c r="V28" i="16"/>
  <c r="U28" i="16" s="1"/>
  <c r="R28" i="16"/>
  <c r="AT28" i="16" s="1"/>
  <c r="O28" i="16"/>
  <c r="K28" i="16"/>
  <c r="H28" i="16"/>
  <c r="E28" i="16"/>
  <c r="AI27" i="16"/>
  <c r="AF27" i="16"/>
  <c r="AE27" i="16" s="1"/>
  <c r="AB27" i="16"/>
  <c r="W27" i="16" s="1"/>
  <c r="Y27" i="16"/>
  <c r="X27" i="16" s="1"/>
  <c r="R27" i="16"/>
  <c r="O27" i="16"/>
  <c r="K27" i="16"/>
  <c r="F27" i="16" s="1"/>
  <c r="H27" i="16"/>
  <c r="E27" i="16" s="1"/>
  <c r="AI26" i="16"/>
  <c r="AF26" i="16"/>
  <c r="AE26" i="16" s="1"/>
  <c r="AB26" i="16"/>
  <c r="W26" i="16" s="1"/>
  <c r="Y26" i="16"/>
  <c r="X26" i="16" s="1"/>
  <c r="R26" i="16"/>
  <c r="O26" i="16"/>
  <c r="N26" i="16" s="1"/>
  <c r="K26" i="16"/>
  <c r="H26" i="16"/>
  <c r="E26" i="16" s="1"/>
  <c r="AI25" i="16"/>
  <c r="AT25" i="16" s="1"/>
  <c r="AF25" i="16"/>
  <c r="AB25" i="16"/>
  <c r="Y25" i="16"/>
  <c r="R25" i="16"/>
  <c r="O25" i="16"/>
  <c r="N25" i="16"/>
  <c r="K25" i="16"/>
  <c r="H25" i="16"/>
  <c r="E25" i="16" s="1"/>
  <c r="AI24" i="16"/>
  <c r="AF24" i="16"/>
  <c r="AE24" i="16"/>
  <c r="AB24" i="16"/>
  <c r="X24" i="16" s="1"/>
  <c r="Y24" i="16"/>
  <c r="V24" i="16"/>
  <c r="R24" i="16"/>
  <c r="N24" i="16" s="1"/>
  <c r="O24" i="16"/>
  <c r="K24" i="16"/>
  <c r="H24" i="16"/>
  <c r="E24" i="16" s="1"/>
  <c r="AI23" i="16"/>
  <c r="AF23" i="16"/>
  <c r="AB23" i="16"/>
  <c r="Y23" i="16"/>
  <c r="V23" i="16" s="1"/>
  <c r="R23" i="16"/>
  <c r="O23" i="16"/>
  <c r="K23" i="16"/>
  <c r="F23" i="16" s="1"/>
  <c r="H23" i="16"/>
  <c r="E23" i="16" s="1"/>
  <c r="AI22" i="16"/>
  <c r="W22" i="16" s="1"/>
  <c r="AF22" i="16"/>
  <c r="AB22" i="16"/>
  <c r="Y22" i="16"/>
  <c r="X22" i="16"/>
  <c r="R22" i="16"/>
  <c r="O22" i="16"/>
  <c r="K22" i="16"/>
  <c r="G22" i="16" s="1"/>
  <c r="H22" i="16"/>
  <c r="AI21" i="16"/>
  <c r="AF21" i="16"/>
  <c r="AE21" i="16" s="1"/>
  <c r="AB21" i="16"/>
  <c r="W21" i="16" s="1"/>
  <c r="Y21" i="16"/>
  <c r="R21" i="16"/>
  <c r="AT21" i="16" s="1"/>
  <c r="O21" i="16"/>
  <c r="K21" i="16"/>
  <c r="H21" i="16"/>
  <c r="AI20" i="16"/>
  <c r="AF20" i="16"/>
  <c r="AE20" i="16" s="1"/>
  <c r="AB20" i="16"/>
  <c r="W20" i="16" s="1"/>
  <c r="AN20" i="16" s="1"/>
  <c r="Y20" i="16"/>
  <c r="R20" i="16"/>
  <c r="F20" i="16" s="1"/>
  <c r="O20" i="16"/>
  <c r="K20" i="16"/>
  <c r="H20" i="16"/>
  <c r="E20" i="16" s="1"/>
  <c r="AI19" i="16"/>
  <c r="AF19" i="16"/>
  <c r="AE19" i="16" s="1"/>
  <c r="AB19" i="16"/>
  <c r="Y19" i="16"/>
  <c r="R19" i="16"/>
  <c r="O19" i="16"/>
  <c r="K19" i="16"/>
  <c r="H19" i="16"/>
  <c r="AI16" i="16"/>
  <c r="AF16" i="16"/>
  <c r="AB16" i="16"/>
  <c r="X16" i="16" s="1"/>
  <c r="R16" i="16"/>
  <c r="K16" i="16"/>
  <c r="G16" i="16" s="1"/>
  <c r="AI15" i="16"/>
  <c r="AF15" i="16"/>
  <c r="AB15" i="16"/>
  <c r="Y15" i="16"/>
  <c r="V15" i="16"/>
  <c r="R15" i="16"/>
  <c r="F15" i="16" s="1"/>
  <c r="O15" i="16"/>
  <c r="E15" i="16" s="1"/>
  <c r="K15" i="16"/>
  <c r="G15" i="16" s="1"/>
  <c r="H15" i="16"/>
  <c r="AK14" i="16"/>
  <c r="AK13" i="16" s="1"/>
  <c r="AJ14" i="16"/>
  <c r="AH14" i="16"/>
  <c r="AH13" i="16" s="1"/>
  <c r="AG14" i="16"/>
  <c r="AG13" i="16" s="1"/>
  <c r="AD14" i="16"/>
  <c r="AD13" i="16" s="1"/>
  <c r="AC14" i="16"/>
  <c r="AA14" i="16"/>
  <c r="Z14" i="16"/>
  <c r="T14" i="16"/>
  <c r="T13" i="16" s="1"/>
  <c r="S14" i="16"/>
  <c r="S13" i="16" s="1"/>
  <c r="Q14" i="16"/>
  <c r="Q13" i="16" s="1"/>
  <c r="P14" i="16"/>
  <c r="P13" i="16" s="1"/>
  <c r="M14" i="16"/>
  <c r="M13" i="16" s="1"/>
  <c r="L14" i="16"/>
  <c r="J14" i="16"/>
  <c r="I14" i="16"/>
  <c r="AA13" i="16"/>
  <c r="Z13" i="16"/>
  <c r="I13" i="16"/>
  <c r="F79" i="19" l="1"/>
  <c r="H93" i="19"/>
  <c r="C86" i="19"/>
  <c r="H17" i="19"/>
  <c r="H42" i="19"/>
  <c r="C11" i="19"/>
  <c r="C10" i="19" s="1"/>
  <c r="AE51" i="16"/>
  <c r="W51" i="16"/>
  <c r="G49" i="16"/>
  <c r="G13" i="17"/>
  <c r="G12" i="17" s="1"/>
  <c r="N39" i="16"/>
  <c r="W40" i="16"/>
  <c r="G51" i="16"/>
  <c r="J11" i="17"/>
  <c r="K14" i="17"/>
  <c r="F29" i="17"/>
  <c r="F11" i="17"/>
  <c r="F52" i="17" s="1"/>
  <c r="N30" i="16"/>
  <c r="X32" i="16"/>
  <c r="F36" i="16"/>
  <c r="AN36" i="16" s="1"/>
  <c r="X23" i="16"/>
  <c r="F25" i="16"/>
  <c r="N36" i="16"/>
  <c r="AR36" i="16" s="1"/>
  <c r="V39" i="16"/>
  <c r="F49" i="16"/>
  <c r="G56" i="16"/>
  <c r="E56" i="16"/>
  <c r="AE58" i="16"/>
  <c r="W58" i="16"/>
  <c r="Y14" i="16"/>
  <c r="Y13" i="16" s="1"/>
  <c r="AE25" i="16"/>
  <c r="V25" i="16"/>
  <c r="G39" i="16"/>
  <c r="F39" i="16"/>
  <c r="X34" i="16"/>
  <c r="W34" i="16"/>
  <c r="V35" i="16"/>
  <c r="AE37" i="16"/>
  <c r="N42" i="16"/>
  <c r="V45" i="16"/>
  <c r="U45" i="16" s="1"/>
  <c r="G47" i="16"/>
  <c r="V53" i="16"/>
  <c r="N56" i="16"/>
  <c r="N33" i="16"/>
  <c r="V31" i="16"/>
  <c r="E36" i="16"/>
  <c r="D36" i="16" s="1"/>
  <c r="G36" i="16"/>
  <c r="X20" i="16"/>
  <c r="F22" i="16"/>
  <c r="AT29" i="16"/>
  <c r="AE29" i="16"/>
  <c r="W19" i="16"/>
  <c r="X21" i="16"/>
  <c r="G23" i="16"/>
  <c r="F29" i="16"/>
  <c r="G30" i="16"/>
  <c r="AO30" i="16" s="1"/>
  <c r="E39" i="16"/>
  <c r="V40" i="16"/>
  <c r="U40" i="16" s="1"/>
  <c r="D20" i="16"/>
  <c r="X29" i="16"/>
  <c r="N34" i="16"/>
  <c r="E53" i="16"/>
  <c r="G54" i="16"/>
  <c r="AE55" i="16"/>
  <c r="E59" i="16"/>
  <c r="D11" i="17"/>
  <c r="E21" i="16"/>
  <c r="D21" i="16" s="1"/>
  <c r="N23" i="16"/>
  <c r="F26" i="16"/>
  <c r="AN26" i="16" s="1"/>
  <c r="E32" i="16"/>
  <c r="W33" i="16"/>
  <c r="E38" i="16"/>
  <c r="W39" i="16"/>
  <c r="AN39" i="16" s="1"/>
  <c r="AT44" i="16"/>
  <c r="X50" i="16"/>
  <c r="Y48" i="16"/>
  <c r="G55" i="16"/>
  <c r="W57" i="16"/>
  <c r="F59" i="16"/>
  <c r="F60" i="16"/>
  <c r="L13" i="16"/>
  <c r="AT15" i="16"/>
  <c r="N19" i="16"/>
  <c r="AR19" i="16" s="1"/>
  <c r="N20" i="16"/>
  <c r="F21" i="16"/>
  <c r="AE22" i="16"/>
  <c r="W25" i="16"/>
  <c r="N27" i="16"/>
  <c r="E29" i="16"/>
  <c r="D29" i="16" s="1"/>
  <c r="W30" i="16"/>
  <c r="N31" i="16"/>
  <c r="AT32" i="16"/>
  <c r="AE33" i="16"/>
  <c r="N40" i="16"/>
  <c r="AT47" i="16"/>
  <c r="AF48" i="16"/>
  <c r="X52" i="16"/>
  <c r="X58" i="16"/>
  <c r="I93" i="19"/>
  <c r="I29" i="19"/>
  <c r="H94" i="19"/>
  <c r="I42" i="19"/>
  <c r="E11" i="19"/>
  <c r="E10" i="19" s="1"/>
  <c r="I18" i="19"/>
  <c r="D11" i="19"/>
  <c r="D10" i="19" s="1"/>
  <c r="I17" i="19"/>
  <c r="AE16" i="16"/>
  <c r="AT16" i="16"/>
  <c r="AE15" i="16"/>
  <c r="AT55" i="16"/>
  <c r="W50" i="16"/>
  <c r="AE50" i="16"/>
  <c r="W56" i="16"/>
  <c r="U56" i="16" s="1"/>
  <c r="AE56" i="16"/>
  <c r="AT50" i="16"/>
  <c r="W53" i="16"/>
  <c r="U55" i="16"/>
  <c r="AJ13" i="16"/>
  <c r="AF14" i="16"/>
  <c r="AF13" i="16" s="1"/>
  <c r="W60" i="16"/>
  <c r="X59" i="16"/>
  <c r="X57" i="16"/>
  <c r="AN53" i="16"/>
  <c r="U53" i="16"/>
  <c r="X53" i="16"/>
  <c r="W52" i="16"/>
  <c r="AC13" i="16"/>
  <c r="AB14" i="16"/>
  <c r="AT31" i="16"/>
  <c r="AR33" i="16"/>
  <c r="AT45" i="16"/>
  <c r="F31" i="16"/>
  <c r="D31" i="16" s="1"/>
  <c r="F34" i="16"/>
  <c r="AN34" i="16" s="1"/>
  <c r="F37" i="16"/>
  <c r="AR42" i="16"/>
  <c r="AN43" i="16"/>
  <c r="F28" i="16"/>
  <c r="AR30" i="16"/>
  <c r="AT35" i="16"/>
  <c r="D25" i="16"/>
  <c r="N28" i="16"/>
  <c r="AR28" i="16" s="1"/>
  <c r="F19" i="16"/>
  <c r="N22" i="16"/>
  <c r="D23" i="16"/>
  <c r="AT23" i="16"/>
  <c r="AR25" i="16"/>
  <c r="D27" i="16"/>
  <c r="D28" i="16"/>
  <c r="D32" i="16"/>
  <c r="AT34" i="16"/>
  <c r="F35" i="16"/>
  <c r="D35" i="16" s="1"/>
  <c r="F43" i="16"/>
  <c r="AN44" i="16"/>
  <c r="AR44" i="16"/>
  <c r="D45" i="16"/>
  <c r="AL45" i="16" s="1"/>
  <c r="N58" i="16"/>
  <c r="AT58" i="16"/>
  <c r="N60" i="16"/>
  <c r="AR60" i="16" s="1"/>
  <c r="N52" i="16"/>
  <c r="AR52" i="16" s="1"/>
  <c r="D59" i="16"/>
  <c r="F56" i="16"/>
  <c r="F55" i="16"/>
  <c r="D55" i="16" s="1"/>
  <c r="F54" i="16"/>
  <c r="F52" i="16"/>
  <c r="AN52" i="16" s="1"/>
  <c r="F51" i="16"/>
  <c r="AN51" i="16" s="1"/>
  <c r="K14" i="16"/>
  <c r="N15" i="16"/>
  <c r="N50" i="16"/>
  <c r="AR50" i="16" s="1"/>
  <c r="AT53" i="16"/>
  <c r="AN58" i="16"/>
  <c r="D60" i="16"/>
  <c r="AN60" i="16"/>
  <c r="AT59" i="16"/>
  <c r="AT60" i="16"/>
  <c r="AT51" i="16"/>
  <c r="AT52" i="16"/>
  <c r="N53" i="16"/>
  <c r="AR53" i="16" s="1"/>
  <c r="N55" i="16"/>
  <c r="AR55" i="16" s="1"/>
  <c r="AT56" i="16"/>
  <c r="N57" i="16"/>
  <c r="AR57" i="16" s="1"/>
  <c r="N49" i="16"/>
  <c r="E14" i="18"/>
  <c r="F14" i="18"/>
  <c r="F13" i="18"/>
  <c r="G29" i="17"/>
  <c r="K29" i="17" s="1"/>
  <c r="E11" i="17"/>
  <c r="E52" i="17" s="1"/>
  <c r="M29" i="17"/>
  <c r="M12" i="17"/>
  <c r="I11" i="17"/>
  <c r="I52" i="17" s="1"/>
  <c r="H29" i="19"/>
  <c r="I34" i="19"/>
  <c r="G86" i="19"/>
  <c r="F86" i="19" s="1"/>
  <c r="G11" i="19"/>
  <c r="I94" i="19"/>
  <c r="E25" i="18"/>
  <c r="D21" i="18"/>
  <c r="D20" i="18" s="1"/>
  <c r="C11" i="18"/>
  <c r="C10" i="18" s="1"/>
  <c r="F10" i="18" s="1"/>
  <c r="K12" i="17"/>
  <c r="L12" i="17"/>
  <c r="L29" i="17"/>
  <c r="AR24" i="16"/>
  <c r="D19" i="16"/>
  <c r="AR20" i="16"/>
  <c r="AR26" i="16"/>
  <c r="AR27" i="16"/>
  <c r="AL28" i="16"/>
  <c r="D50" i="16"/>
  <c r="V19" i="16"/>
  <c r="AS19" i="16"/>
  <c r="AN27" i="16"/>
  <c r="X37" i="16"/>
  <c r="V37" i="16"/>
  <c r="U37" i="16" s="1"/>
  <c r="H14" i="16"/>
  <c r="H13" i="16" s="1"/>
  <c r="AI14" i="16"/>
  <c r="W15" i="16"/>
  <c r="F16" i="16"/>
  <c r="D16" i="16" s="1"/>
  <c r="X19" i="16"/>
  <c r="V20" i="16"/>
  <c r="U20" i="16" s="1"/>
  <c r="AL20" i="16" s="1"/>
  <c r="N21" i="16"/>
  <c r="AR21" i="16" s="1"/>
  <c r="V21" i="16"/>
  <c r="U21" i="16" s="1"/>
  <c r="E22" i="16"/>
  <c r="D22" i="16" s="1"/>
  <c r="F24" i="16"/>
  <c r="D24" i="16" s="1"/>
  <c r="W24" i="16"/>
  <c r="X25" i="16"/>
  <c r="V26" i="16"/>
  <c r="U26" i="16" s="1"/>
  <c r="V27" i="16"/>
  <c r="U27" i="16" s="1"/>
  <c r="AQ27" i="16"/>
  <c r="X28" i="16"/>
  <c r="AR29" i="16"/>
  <c r="F30" i="16"/>
  <c r="AT30" i="16"/>
  <c r="W31" i="16"/>
  <c r="AN31" i="16" s="1"/>
  <c r="AR32" i="16"/>
  <c r="F33" i="16"/>
  <c r="AN33" i="16" s="1"/>
  <c r="W35" i="16"/>
  <c r="AN35" i="16" s="1"/>
  <c r="E37" i="16"/>
  <c r="D37" i="16" s="1"/>
  <c r="N37" i="16"/>
  <c r="AE38" i="16"/>
  <c r="AT38" i="16"/>
  <c r="W38" i="16"/>
  <c r="AR40" i="16"/>
  <c r="E42" i="16"/>
  <c r="X43" i="16"/>
  <c r="V43" i="16"/>
  <c r="U43" i="16" s="1"/>
  <c r="AT43" i="16"/>
  <c r="O48" i="16"/>
  <c r="D49" i="16"/>
  <c r="E51" i="16"/>
  <c r="N51" i="16"/>
  <c r="AN55" i="16"/>
  <c r="D57" i="16"/>
  <c r="AN57" i="16"/>
  <c r="E58" i="16"/>
  <c r="D58" i="16" s="1"/>
  <c r="X15" i="16"/>
  <c r="W16" i="16"/>
  <c r="G19" i="16"/>
  <c r="V22" i="16"/>
  <c r="U22" i="16" s="1"/>
  <c r="W23" i="16"/>
  <c r="AN23" i="16" s="1"/>
  <c r="G24" i="16"/>
  <c r="G25" i="16"/>
  <c r="AT27" i="16"/>
  <c r="G28" i="16"/>
  <c r="W29" i="16"/>
  <c r="AN29" i="16" s="1"/>
  <c r="V30" i="16"/>
  <c r="U30" i="16" s="1"/>
  <c r="G31" i="16"/>
  <c r="AE31" i="16"/>
  <c r="AR31" i="16" s="1"/>
  <c r="W32" i="16"/>
  <c r="AN32" i="16" s="1"/>
  <c r="V33" i="16"/>
  <c r="U33" i="16" s="1"/>
  <c r="E34" i="16"/>
  <c r="D34" i="16" s="1"/>
  <c r="G35" i="16"/>
  <c r="AE35" i="16"/>
  <c r="AR35" i="16" s="1"/>
  <c r="V38" i="16"/>
  <c r="U38" i="16" s="1"/>
  <c r="X38" i="16"/>
  <c r="AR39" i="16"/>
  <c r="X40" i="16"/>
  <c r="F41" i="16"/>
  <c r="D41" i="16" s="1"/>
  <c r="G41" i="16"/>
  <c r="AE41" i="16"/>
  <c r="AR41" i="16" s="1"/>
  <c r="AT41" i="16"/>
  <c r="E43" i="16"/>
  <c r="D43" i="16" s="1"/>
  <c r="N43" i="16"/>
  <c r="AR43" i="16" s="1"/>
  <c r="N45" i="16"/>
  <c r="AR45" i="16" s="1"/>
  <c r="G46" i="16"/>
  <c r="F47" i="16"/>
  <c r="AN47" i="16" s="1"/>
  <c r="K48" i="16"/>
  <c r="AN50" i="16"/>
  <c r="G50" i="16"/>
  <c r="E52" i="16"/>
  <c r="H48" i="16"/>
  <c r="G52" i="16"/>
  <c r="D53" i="16"/>
  <c r="D54" i="16"/>
  <c r="W54" i="16"/>
  <c r="AT54" i="16"/>
  <c r="AR56" i="16"/>
  <c r="AR58" i="16"/>
  <c r="O14" i="16"/>
  <c r="D15" i="16"/>
  <c r="U15" i="16"/>
  <c r="G20" i="16"/>
  <c r="G21" i="16"/>
  <c r="AE23" i="16"/>
  <c r="AR23" i="16" s="1"/>
  <c r="AT24" i="16"/>
  <c r="AN25" i="16"/>
  <c r="G26" i="16"/>
  <c r="G27" i="16"/>
  <c r="AO27" i="16" s="1"/>
  <c r="AN28" i="16"/>
  <c r="G29" i="16"/>
  <c r="E30" i="16"/>
  <c r="D30" i="16" s="1"/>
  <c r="AN30" i="16"/>
  <c r="X31" i="16"/>
  <c r="E33" i="16"/>
  <c r="D33" i="16" s="1"/>
  <c r="AT33" i="16"/>
  <c r="U34" i="16"/>
  <c r="AR34" i="16"/>
  <c r="X35" i="16"/>
  <c r="D39" i="16"/>
  <c r="X41" i="16"/>
  <c r="V41" i="16"/>
  <c r="U41" i="16" s="1"/>
  <c r="F42" i="16"/>
  <c r="AN42" i="16" s="1"/>
  <c r="G42" i="16"/>
  <c r="E44" i="16"/>
  <c r="D44" i="16" s="1"/>
  <c r="G44" i="16"/>
  <c r="AE46" i="16"/>
  <c r="W46" i="16"/>
  <c r="AT46" i="16"/>
  <c r="W49" i="16"/>
  <c r="AB48" i="16"/>
  <c r="AI48" i="16"/>
  <c r="V54" i="16"/>
  <c r="X54" i="16"/>
  <c r="X56" i="16"/>
  <c r="G57" i="16"/>
  <c r="AT20" i="16"/>
  <c r="V46" i="16"/>
  <c r="U46" i="16" s="1"/>
  <c r="X46" i="16"/>
  <c r="X51" i="16"/>
  <c r="V51" i="16"/>
  <c r="U51" i="16" s="1"/>
  <c r="N16" i="16"/>
  <c r="R14" i="16"/>
  <c r="AN21" i="16"/>
  <c r="U24" i="16"/>
  <c r="AT26" i="16"/>
  <c r="N38" i="16"/>
  <c r="X39" i="16"/>
  <c r="F40" i="16"/>
  <c r="AN40" i="16" s="1"/>
  <c r="V44" i="16"/>
  <c r="U44" i="16" s="1"/>
  <c r="N46" i="16"/>
  <c r="X47" i="16"/>
  <c r="X49" i="16"/>
  <c r="V52" i="16"/>
  <c r="U52" i="16" s="1"/>
  <c r="N54" i="16"/>
  <c r="X55" i="16"/>
  <c r="AN56" i="16"/>
  <c r="AT57" i="16"/>
  <c r="N59" i="16"/>
  <c r="V59" i="16"/>
  <c r="G60" i="16"/>
  <c r="V60" i="16"/>
  <c r="U60" i="16" s="1"/>
  <c r="W59" i="16"/>
  <c r="AN59" i="16" s="1"/>
  <c r="V36" i="16"/>
  <c r="U36" i="16" s="1"/>
  <c r="AL36" i="16" s="1"/>
  <c r="F38" i="16"/>
  <c r="D38" i="16" s="1"/>
  <c r="V42" i="16"/>
  <c r="U42" i="16" s="1"/>
  <c r="F46" i="16"/>
  <c r="D46" i="16" s="1"/>
  <c r="R48" i="16"/>
  <c r="V50" i="16"/>
  <c r="U50" i="16" s="1"/>
  <c r="V57" i="16"/>
  <c r="U57" i="16" s="1"/>
  <c r="G58" i="16"/>
  <c r="V58" i="16"/>
  <c r="U58" i="16" s="1"/>
  <c r="G11" i="17" l="1"/>
  <c r="G52" i="17" s="1"/>
  <c r="U23" i="16"/>
  <c r="AL23" i="16" s="1"/>
  <c r="AL44" i="16"/>
  <c r="N14" i="16"/>
  <c r="AL21" i="16"/>
  <c r="D40" i="16"/>
  <c r="AL40" i="16" s="1"/>
  <c r="AL25" i="16"/>
  <c r="AR15" i="16"/>
  <c r="U25" i="16"/>
  <c r="O13" i="16"/>
  <c r="D26" i="16"/>
  <c r="U39" i="16"/>
  <c r="G14" i="16"/>
  <c r="U32" i="16"/>
  <c r="AL32" i="16" s="1"/>
  <c r="AL26" i="16"/>
  <c r="AR16" i="16"/>
  <c r="U35" i="16"/>
  <c r="AL35" i="16" s="1"/>
  <c r="AR38" i="16"/>
  <c r="F6" i="19"/>
  <c r="AL39" i="16"/>
  <c r="U31" i="16"/>
  <c r="AL31" i="16" s="1"/>
  <c r="U16" i="16"/>
  <c r="AN16" i="16"/>
  <c r="AL55" i="16"/>
  <c r="AL53" i="16"/>
  <c r="AB13" i="16"/>
  <c r="AL34" i="16"/>
  <c r="AN41" i="16"/>
  <c r="D51" i="16"/>
  <c r="AL51" i="16" s="1"/>
  <c r="AL27" i="16"/>
  <c r="D52" i="16"/>
  <c r="K13" i="16"/>
  <c r="AN54" i="16"/>
  <c r="G48" i="16"/>
  <c r="AL33" i="16"/>
  <c r="AL30" i="16"/>
  <c r="AL60" i="16"/>
  <c r="N48" i="16"/>
  <c r="N13" i="16" s="1"/>
  <c r="AR59" i="16"/>
  <c r="AR51" i="16"/>
  <c r="AL52" i="16"/>
  <c r="AL58" i="16"/>
  <c r="AL50" i="16"/>
  <c r="F11" i="18"/>
  <c r="K11" i="17"/>
  <c r="M11" i="17"/>
  <c r="L11" i="17"/>
  <c r="I11" i="19"/>
  <c r="G10" i="19"/>
  <c r="I39" i="19"/>
  <c r="F21" i="18"/>
  <c r="E11" i="18"/>
  <c r="E10" i="18" s="1"/>
  <c r="F14" i="16"/>
  <c r="W48" i="16"/>
  <c r="U49" i="16"/>
  <c r="AL38" i="16"/>
  <c r="AT14" i="16"/>
  <c r="AI13" i="16"/>
  <c r="X48" i="16"/>
  <c r="AL24" i="16"/>
  <c r="AL46" i="16"/>
  <c r="AT48" i="16"/>
  <c r="AL41" i="16"/>
  <c r="E48" i="16"/>
  <c r="D42" i="16"/>
  <c r="AL42" i="16" s="1"/>
  <c r="U29" i="16"/>
  <c r="AL29" i="16" s="1"/>
  <c r="AM19" i="16"/>
  <c r="U19" i="16"/>
  <c r="AL19" i="16" s="1"/>
  <c r="AL57" i="16"/>
  <c r="U59" i="16"/>
  <c r="AL59" i="16" s="1"/>
  <c r="AN46" i="16"/>
  <c r="E14" i="16"/>
  <c r="E13" i="16" s="1"/>
  <c r="X14" i="16"/>
  <c r="D56" i="16"/>
  <c r="AL56" i="16" s="1"/>
  <c r="V14" i="16"/>
  <c r="V13" i="16" s="1"/>
  <c r="R13" i="16"/>
  <c r="AE48" i="16"/>
  <c r="U54" i="16"/>
  <c r="AL54" i="16" s="1"/>
  <c r="AR46" i="16"/>
  <c r="AL15" i="16"/>
  <c r="AR54" i="16"/>
  <c r="F48" i="16"/>
  <c r="V48" i="16"/>
  <c r="D47" i="16"/>
  <c r="AL47" i="16" s="1"/>
  <c r="AL43" i="16"/>
  <c r="AN38" i="16"/>
  <c r="AN24" i="16"/>
  <c r="AN15" i="16"/>
  <c r="W14" i="16"/>
  <c r="AE14" i="16"/>
  <c r="G13" i="16" l="1"/>
  <c r="AR48" i="16"/>
  <c r="D48" i="16"/>
  <c r="H39" i="19"/>
  <c r="I10" i="19"/>
  <c r="F20" i="18"/>
  <c r="AE13" i="16"/>
  <c r="AR13" i="16" s="1"/>
  <c r="AR14" i="16"/>
  <c r="AN48" i="16"/>
  <c r="W13" i="16"/>
  <c r="AN14" i="16"/>
  <c r="F13" i="16"/>
  <c r="D14" i="16"/>
  <c r="U14" i="16"/>
  <c r="X13" i="16"/>
  <c r="AT13" i="16"/>
  <c r="U48" i="16"/>
  <c r="AL48" i="16" l="1"/>
  <c r="D13" i="16"/>
  <c r="H11" i="19"/>
  <c r="H10" i="19"/>
  <c r="AL14" i="16"/>
  <c r="U13" i="16"/>
  <c r="AN13" i="16"/>
  <c r="AL13" i="16" l="1"/>
  <c r="E20" i="18" l="1"/>
</calcChain>
</file>

<file path=xl/comments1.xml><?xml version="1.0" encoding="utf-8"?>
<comments xmlns="http://schemas.openxmlformats.org/spreadsheetml/2006/main">
  <authors>
    <author>admin</author>
  </authors>
  <commentList>
    <comment ref="F34" authorId="0" shapeId="0">
      <text>
        <r>
          <rPr>
            <b/>
            <sz val="9"/>
            <color indexed="81"/>
            <rFont val="Tahoma"/>
            <family val="2"/>
          </rPr>
          <t>admin:</t>
        </r>
        <r>
          <rPr>
            <sz val="9"/>
            <color indexed="81"/>
            <rFont val="Tahoma"/>
            <family val="2"/>
          </rPr>
          <t xml:space="preserve">
nguyên nhân chênh lệch do dự toán giao đầu năm chưa phân phần NSH cho các CTMTQG phía dưới
</t>
        </r>
      </text>
    </comment>
  </commentList>
</comments>
</file>

<file path=xl/sharedStrings.xml><?xml version="1.0" encoding="utf-8"?>
<sst xmlns="http://schemas.openxmlformats.org/spreadsheetml/2006/main" count="3819" uniqueCount="737">
  <si>
    <t>STT</t>
  </si>
  <si>
    <t>Dự toán</t>
  </si>
  <si>
    <t>Quyết toán</t>
  </si>
  <si>
    <t>Chi giáo dục - đào tạo và dạy nghề</t>
  </si>
  <si>
    <t>Chi khoa học và công nghệ</t>
  </si>
  <si>
    <t>Chi quốc phòng</t>
  </si>
  <si>
    <t>Chi an ninh và trật tự an toàn xã hội</t>
  </si>
  <si>
    <t>Chi văn hóa thông tin</t>
  </si>
  <si>
    <t>Chi thể dục thể thao</t>
  </si>
  <si>
    <t>Chi bảo vệ môi trường</t>
  </si>
  <si>
    <t>Trong đó</t>
  </si>
  <si>
    <t>A</t>
  </si>
  <si>
    <t>B</t>
  </si>
  <si>
    <t>Tổng số</t>
  </si>
  <si>
    <t>I</t>
  </si>
  <si>
    <t>Thanh tra huyện</t>
  </si>
  <si>
    <t>Công an huyện</t>
  </si>
  <si>
    <t>III</t>
  </si>
  <si>
    <t>IV</t>
  </si>
  <si>
    <t>Các đơn vị khác</t>
  </si>
  <si>
    <t>HUYỆN TÂN CHÂU</t>
  </si>
  <si>
    <t>II</t>
  </si>
  <si>
    <t>Ngân sách cấp huyện</t>
  </si>
  <si>
    <t>Vốn trong nước</t>
  </si>
  <si>
    <t>Vốn ngoài nước</t>
  </si>
  <si>
    <t>Gồm</t>
  </si>
  <si>
    <t>Bổ sung có mục tiêu</t>
  </si>
  <si>
    <t>5=6+7</t>
  </si>
  <si>
    <t>Chi thường xuyên</t>
  </si>
  <si>
    <t>Chi đầu tư phát triển</t>
  </si>
  <si>
    <t>Chi chuyển nguồn sang năm sau</t>
  </si>
  <si>
    <t>Chi CTMTQG</t>
  </si>
  <si>
    <t>E</t>
  </si>
  <si>
    <t>D</t>
  </si>
  <si>
    <t>C</t>
  </si>
  <si>
    <t>V</t>
  </si>
  <si>
    <t>2</t>
  </si>
  <si>
    <t>Bổ sung cân đối</t>
  </si>
  <si>
    <t>1</t>
  </si>
  <si>
    <t>Chi các chương trình mục tiêu quốc gia</t>
  </si>
  <si>
    <t>7</t>
  </si>
  <si>
    <t>Chi tạo nguồn, điều chỉnh tiền lương</t>
  </si>
  <si>
    <t>4</t>
  </si>
  <si>
    <t>Dự phòng ngân sách</t>
  </si>
  <si>
    <t>3</t>
  </si>
  <si>
    <t>Thu chuyển nguồn từ năm trước chuyển sang</t>
  </si>
  <si>
    <t>Thu kết dư</t>
  </si>
  <si>
    <t>VI</t>
  </si>
  <si>
    <t>Thu từ quỹ dự trữ tài chính</t>
  </si>
  <si>
    <t>Thu bổ sung có mục tiêu</t>
  </si>
  <si>
    <t>Thu bổ sung từ ngân sách cấp trên</t>
  </si>
  <si>
    <t>3=2-1</t>
  </si>
  <si>
    <t>Tương đối (%)</t>
  </si>
  <si>
    <t>So sánh</t>
  </si>
  <si>
    <t>Nội dung (1)</t>
  </si>
  <si>
    <t>Đơn vị: đồng</t>
  </si>
  <si>
    <t>TỔNG CỘNG</t>
  </si>
  <si>
    <t>Thị trấn Tân Châu</t>
  </si>
  <si>
    <t>So sánh (%)</t>
  </si>
  <si>
    <t/>
  </si>
  <si>
    <t>3=2/1</t>
  </si>
  <si>
    <t>-</t>
  </si>
  <si>
    <t>5</t>
  </si>
  <si>
    <t>Chi bổ sung có mục tiêu</t>
  </si>
  <si>
    <t>Chi nộp ngân sách cấp trên</t>
  </si>
  <si>
    <t>CHI NGÂN SÁCH CẤP HUYỆN THEO LĨNH VỰC</t>
  </si>
  <si>
    <t>Chi y tế, dân số và gia đình</t>
  </si>
  <si>
    <t>Chi các hoạt động kinh tế</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</si>
  <si>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</si>
  <si>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</si>
  <si>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Chi bổ sung quỹ dự trữ tài chính</t>
  </si>
  <si>
    <t>CHI NỘP NGÂN SÁCH CẤP TRÊN</t>
  </si>
  <si>
    <t>CHI CHUYỂN NGUỒN SANG NĂM SAU</t>
  </si>
  <si>
    <t>Nội dung chi</t>
  </si>
  <si>
    <t>DỰ TOÁN</t>
  </si>
  <si>
    <t>QUYẾT TOÁN</t>
  </si>
  <si>
    <t>Chi cục Thuế khu vực Tân Biên - Tân Châu</t>
  </si>
  <si>
    <t>Bao gồm</t>
  </si>
  <si>
    <t>Thu từ ngân sách cấp dưới nộp lên</t>
  </si>
  <si>
    <t xml:space="preserve"> HUYỆN TÂN CHÂU</t>
  </si>
  <si>
    <t xml:space="preserve">Nội dung </t>
  </si>
  <si>
    <t>TỔNG CHI NGÂN SÁCH ĐỊA PHƯƠNG</t>
  </si>
  <si>
    <t>CHI CÂN ĐỐI NGÂN SÁCH ĐỊA PHƯƠNG</t>
  </si>
  <si>
    <t xml:space="preserve">Chi đầu tư cho các dự án </t>
  </si>
  <si>
    <t>Trong đó: Chia theo lĩnh vực</t>
  </si>
  <si>
    <t xml:space="preserve">Chi khoa học và công nghệ </t>
  </si>
  <si>
    <t>Chi An ninh và trật tự, an toàn xã hội</t>
  </si>
  <si>
    <t>Chi sự nghiệp phát thanh truyền hình, thông tấn</t>
  </si>
  <si>
    <t>Chi bào vệ môi trường</t>
  </si>
  <si>
    <t>Chi hoạt động của các cơ quan quản lý nhà nước, Đảng, đoàn thể</t>
  </si>
  <si>
    <t>Chi đảm bảo xã hội</t>
  </si>
  <si>
    <t>Chi đầu tư khác theo quy định</t>
  </si>
  <si>
    <t>Trong đó: Chia theo nguồn vốn</t>
  </si>
  <si>
    <t>Chi đầu tư từ nguồn thu tiền sử dụng đất</t>
  </si>
  <si>
    <t>Chi đầu tư từ nguồn thu xổ số kiến thiết</t>
  </si>
  <si>
    <t>Chi đầu tư từ nguồn kết dư ngân sách huyện</t>
  </si>
  <si>
    <t>Nguồn vốn cân đối NS huyện (Mã DP 300)</t>
  </si>
  <si>
    <t>Trong đó:</t>
  </si>
  <si>
    <t>6</t>
  </si>
  <si>
    <t>8</t>
  </si>
  <si>
    <t>9</t>
  </si>
  <si>
    <t>10</t>
  </si>
  <si>
    <t>11</t>
  </si>
  <si>
    <t>12</t>
  </si>
  <si>
    <t>13</t>
  </si>
  <si>
    <t>Chi các khoản khác theo quy định</t>
  </si>
  <si>
    <t>Chi trả nợ lãi các khoản do chính quyền địa phương vay</t>
  </si>
  <si>
    <t>CHI CÁC CHƯƠNG TRÌNH MỤC TIÊU</t>
  </si>
  <si>
    <t>Chương trình mục tiêu quốc gia giảm nghèo bền vững giai đoạn 2021-2025</t>
  </si>
  <si>
    <t>Chương trình mục tiêu quốc gia xây dựng nông thôn mới giai đoạn 2021-2025</t>
  </si>
  <si>
    <t>hương trình mục tiêu quốc gia phát triển kinh tế - xã hội vùng đồng bào dân tộc thiểu số và miền núi giai đoạn 2021-2030</t>
  </si>
  <si>
    <t xml:space="preserve">Chi các chương trình mục tiêu, nhiệm vụ </t>
  </si>
  <si>
    <t>CHI BỔ SUNG CHO CẤP DƯỚI</t>
  </si>
  <si>
    <t>Chi bổ sung cân đối</t>
  </si>
  <si>
    <t xml:space="preserve">Dự toán </t>
  </si>
  <si>
    <t>Ngân sách cấp tỉnh (huyện)</t>
  </si>
  <si>
    <t>Ngân sách huyện (xã)</t>
  </si>
  <si>
    <t>Ngân sách địa phương</t>
  </si>
  <si>
    <t>Ngân sách cấp tỉnh (Huyện)</t>
  </si>
  <si>
    <t>Ngân sách cấp huyện (Xã)</t>
  </si>
  <si>
    <t>1=2+3</t>
  </si>
  <si>
    <t>4=5+6</t>
  </si>
  <si>
    <t>7=4/1</t>
  </si>
  <si>
    <t>8=5/2</t>
  </si>
  <si>
    <t>9=6/3</t>
  </si>
  <si>
    <t>ỦY BAN NHÂN DÂN</t>
  </si>
  <si>
    <t>Biểu số 102/CK-NSNN</t>
  </si>
  <si>
    <t>(Quyết toán đã được HĐND phê chuẩn)</t>
  </si>
  <si>
    <t>Mã ĐB</t>
  </si>
  <si>
    <t>Chương trình mục tiêu quốc gia Giảm nghèo bền vững</t>
  </si>
  <si>
    <t>Chương trình mục tiêu quốc gia Xây dựng nông thôn mới</t>
  </si>
  <si>
    <t>CTMTQG Giảm nghèo bền vững</t>
  </si>
  <si>
    <t>CTMTQG Xây dựng nông thôn mới</t>
  </si>
  <si>
    <t>Đầu tư phát triển</t>
  </si>
  <si>
    <t>Kinh phí sự nghiệp</t>
  </si>
  <si>
    <t>Chia ra</t>
  </si>
  <si>
    <t>2=5+12+19</t>
  </si>
  <si>
    <t>3=8+15+22</t>
  </si>
  <si>
    <t>4=5+8</t>
  </si>
  <si>
    <t>8=9+10</t>
  </si>
  <si>
    <t>18=19+22</t>
  </si>
  <si>
    <t>19=20+21</t>
  </si>
  <si>
    <t>22=23+24</t>
  </si>
  <si>
    <t>25=26+27</t>
  </si>
  <si>
    <t>28=29+32</t>
  </si>
  <si>
    <t>29=30+31</t>
  </si>
  <si>
    <t>32=33+34</t>
  </si>
  <si>
    <t>42=43+46</t>
  </si>
  <si>
    <t>43=44+45</t>
  </si>
  <si>
    <t>46=47+48</t>
  </si>
  <si>
    <t>49=25/1</t>
  </si>
  <si>
    <t>50=26/2</t>
  </si>
  <si>
    <t>51=27/3</t>
  </si>
  <si>
    <t>52=28/4</t>
  </si>
  <si>
    <t>53=29/5</t>
  </si>
  <si>
    <t>54=32/8</t>
  </si>
  <si>
    <t>58=42/18</t>
  </si>
  <si>
    <t>59=43/19</t>
  </si>
  <si>
    <t>60=46/22</t>
  </si>
  <si>
    <t>TỔNG SỐ</t>
  </si>
  <si>
    <t>Phòng Nông nghiệp và Phát triển nông thôn</t>
  </si>
  <si>
    <t>Phòng Lao động TB&amp;XH huyện</t>
  </si>
  <si>
    <t>BQLDA ĐTXD huyện Tân Châu</t>
  </si>
  <si>
    <t>Bộ Tài chính</t>
  </si>
  <si>
    <t>Ngân sách xã</t>
  </si>
  <si>
    <t>Xã Tân Hà</t>
  </si>
  <si>
    <t>Xã Tân Đông</t>
  </si>
  <si>
    <t>Xã Tân Hội</t>
  </si>
  <si>
    <t>Xã Tân Hòa</t>
  </si>
  <si>
    <t>Xã Suối Ngô</t>
  </si>
  <si>
    <t>Xã Suối Dây</t>
  </si>
  <si>
    <t>Xã Tân Hiệp</t>
  </si>
  <si>
    <t>Xã Thạnh Đông</t>
  </si>
  <si>
    <t>Xã Tân Thành</t>
  </si>
  <si>
    <t>Xã Tân Phú</t>
  </si>
  <si>
    <t>Xã Tân Hưng</t>
  </si>
  <si>
    <t>Biểu số 98/CK-NSNN</t>
  </si>
  <si>
    <t>Biểu số 100/CK-NSNN</t>
  </si>
  <si>
    <t xml:space="preserve">          Biểu số 99/CK-NSNN</t>
  </si>
  <si>
    <t>Dự toán năm</t>
  </si>
  <si>
    <t xml:space="preserve">Quyết toán </t>
  </si>
  <si>
    <t>Tỉnh giao</t>
  </si>
  <si>
    <t>Chi NS cấp tỉnh</t>
  </si>
  <si>
    <t>Chi NS cấp xã, thị trấn</t>
  </si>
  <si>
    <t>Tương đối</t>
  </si>
  <si>
    <t>4=2-1</t>
  </si>
  <si>
    <t>CHI BỔ SUNG CÂN ĐỐI CHO NGÂN SÁCH CẤP XÃ</t>
  </si>
  <si>
    <t>Chi đầu tư phát triển cho chương trình, dự án theo lĩnh vực</t>
  </si>
  <si>
    <t>1.1</t>
  </si>
  <si>
    <t>1.2</t>
  </si>
  <si>
    <t>1.3</t>
  </si>
  <si>
    <t>Chi Giáo dục - đào tạo và dạy nghề</t>
  </si>
  <si>
    <t>1.4</t>
  </si>
  <si>
    <t>Chi Khoa học và công nghệ</t>
  </si>
  <si>
    <t>1.5</t>
  </si>
  <si>
    <t>Chi Y tế, dân số và gia đình</t>
  </si>
  <si>
    <t>1.6</t>
  </si>
  <si>
    <t>Chi Văn hóa thông tin</t>
  </si>
  <si>
    <t>1.7</t>
  </si>
  <si>
    <t>Chi Phát thanh, truyền hình, thông tấn</t>
  </si>
  <si>
    <t>1.8</t>
  </si>
  <si>
    <t>Chi Thể dục thể thao</t>
  </si>
  <si>
    <t>1.9</t>
  </si>
  <si>
    <t>Chi Bảo vệ môi trường</t>
  </si>
  <si>
    <t>1.10</t>
  </si>
  <si>
    <t>1.11</t>
  </si>
  <si>
    <t>Chi hoạt động của các cơ quan quản lý nhà nước, đảng, đoàn thể</t>
  </si>
  <si>
    <t>1.12</t>
  </si>
  <si>
    <t>Chi Bảo đảm xã hội</t>
  </si>
  <si>
    <t>1.13</t>
  </si>
  <si>
    <t>Chi ngành, lĩnh vực khác</t>
  </si>
  <si>
    <t>Chi đầu tư và hỗ trợ vốn cho các doanh nghiệp hoạt động công</t>
  </si>
  <si>
    <t>Chi khác</t>
  </si>
  <si>
    <t>Chi dự phòng</t>
  </si>
  <si>
    <t>Tr. đó: - Bằng nguồn vốn trong nước</t>
  </si>
  <si>
    <t xml:space="preserve">           - Bằng nguồn vốn ngoài nước</t>
  </si>
  <si>
    <t>CHI BSMT CHO NGÂN SÁCH CẤP DƯỚI</t>
  </si>
  <si>
    <t>TỔNG CHI NGÂN SÁCH HUYỆN</t>
  </si>
  <si>
    <t>NỘI DUNG</t>
  </si>
  <si>
    <t>Tổng thu NS huyện</t>
  </si>
  <si>
    <t>Thu ngân sách huyện được hưởng theo phân cấp</t>
  </si>
  <si>
    <t>Các khoản thu 100%</t>
  </si>
  <si>
    <t>Thu phân chia theo tỷ lệ %</t>
  </si>
  <si>
    <t>Thu bổ sung cân đối</t>
  </si>
  <si>
    <t>Thu từ ngân sách cấp dưới nộp trả</t>
  </si>
  <si>
    <t>Tổng chi ngân sách huyện</t>
  </si>
  <si>
    <t>Tổng chi cân đối ngân sách huyện</t>
  </si>
  <si>
    <t xml:space="preserve">Dự phòng ngân sách </t>
  </si>
  <si>
    <t>Chi tạo, điều chỉnh tiền lương</t>
  </si>
  <si>
    <t>Chi chuyển giao giữa các cấp NS</t>
  </si>
  <si>
    <t>Chi từ nguồn BSMT</t>
  </si>
  <si>
    <t xml:space="preserve">          Biểu số 97/CK-NSNN</t>
  </si>
  <si>
    <t>Nội dung thu</t>
  </si>
  <si>
    <t>Tổng thu NSNN</t>
  </si>
  <si>
    <t>Thu NS
huyện</t>
  </si>
  <si>
    <t>Thu NS Huyện</t>
  </si>
  <si>
    <t>5=3/1</t>
  </si>
  <si>
    <t>6=4/2</t>
  </si>
  <si>
    <t>THU NGÂN SÁCH NHÀ NƯỚC</t>
  </si>
  <si>
    <t xml:space="preserve">Thu từ khu vực doanh nghiệp nhà nước do Trung ương quản lý
 </t>
  </si>
  <si>
    <t>- Thuế  giá trị gia tăng hàng sản xuất</t>
  </si>
  <si>
    <t>- Thuế thu nhập doanh nghiệp</t>
  </si>
  <si>
    <t>- Thuế tiêu thụ đặc biệt hàng SX trong nước</t>
  </si>
  <si>
    <t>- Thuế tài nguyên</t>
  </si>
  <si>
    <t>Thu từ doanh nghiệp nhà nước do địa phương quản lý</t>
  </si>
  <si>
    <t>- Thuế  giá trị gia tăng</t>
  </si>
  <si>
    <t xml:space="preserve">- Thuế tiêu thụ đặc biệt </t>
  </si>
  <si>
    <t>Thu từ khu vực doanh nghiệp có vốn đầu tư nước ngoài</t>
  </si>
  <si>
    <t>- Thu từ khí thiên nhiên</t>
  </si>
  <si>
    <t>- Tiền thuê mặt đất, mặt nước</t>
  </si>
  <si>
    <t>Thu từ khu vực kinh tế ngoài quốc doanh</t>
  </si>
  <si>
    <t>Lệ phí trước bạ</t>
  </si>
  <si>
    <t>Thuế sử dụng đất nông nghiệp</t>
  </si>
  <si>
    <t>Thuế sử dụng đất phi nông nghiệp</t>
  </si>
  <si>
    <t>Thuế thu nhập cá nhân</t>
  </si>
  <si>
    <t>Thuế bảo vệ môi trường</t>
  </si>
  <si>
    <t>Thu phí, lệ phí</t>
  </si>
  <si>
    <t>- Phí, lệ phí do cơ quan nhà nước trung ương thu</t>
  </si>
  <si>
    <t>- Phí, lệ phí do cơ quan nhà nước địa phương thu</t>
  </si>
  <si>
    <t>Tiền sử dụng đất</t>
  </si>
  <si>
    <t>Tr.đó: - Thu do cơ quan, tổ chức Trung ương quản lý</t>
  </si>
  <si>
    <t>- Thu do cơ quan, tổ chức thuộc địa phương quản lý</t>
  </si>
  <si>
    <t>Thu tiền thuê đất, mặt nước</t>
  </si>
  <si>
    <t>Thu tiền sử dụng khu vực biển</t>
  </si>
  <si>
    <t>Thu từ bán tài sản nhà nước</t>
  </si>
  <si>
    <t>Tr.đó: - Do trung ương xử lý</t>
  </si>
  <si>
    <t>- Do địa phương xử lý</t>
  </si>
  <si>
    <t>Thu từ tài sản được xác lập quyền sở hữu nhà nước</t>
  </si>
  <si>
    <t>Thu tiền cho thuê và bán nhà ở thuộc sở hữu nhà nước</t>
  </si>
  <si>
    <t>Thu khác ngân sách</t>
  </si>
  <si>
    <t>Thu tiền cấp quyền khai thác khoáng sản</t>
  </si>
  <si>
    <t>Thu từ quỹ đất công ích và thu hoa lợi công sản khác</t>
  </si>
  <si>
    <t>Thu cổ tức và lợi nhuận sau thuế</t>
  </si>
  <si>
    <t>Thu từ hoạt động XSKT (kể cả xổ số điện toán)</t>
  </si>
  <si>
    <t>Thu vể dầu thô</t>
  </si>
  <si>
    <t>Thu về dầu thô theo hiệp định, hợp đồng</t>
  </si>
  <si>
    <t>Thuế tài nguyên</t>
  </si>
  <si>
    <t>Thuế thu nhập doanh nghiệp</t>
  </si>
  <si>
    <t>Lợi nhuận sau thuế được chia của Chính phủ Việt Nam</t>
  </si>
  <si>
    <t>Dầu lãi được chia của Chính phủ Việt Nam</t>
  </si>
  <si>
    <t>Thuế đặc biệt</t>
  </si>
  <si>
    <t>Thu khác</t>
  </si>
  <si>
    <t>Thu về Condensate theo hiệp định, hợp đồng</t>
  </si>
  <si>
    <t>Phụ thu về dầu, khí</t>
  </si>
  <si>
    <t>Thu về khí thiên nhiên</t>
  </si>
  <si>
    <t>Thuế xuất khẩu</t>
  </si>
  <si>
    <t>Thuế nhập khẩu</t>
  </si>
  <si>
    <t>Thuế TTĐB hàng nhập khẩu</t>
  </si>
  <si>
    <t>Thuế GTGT hàng nhập khẩu</t>
  </si>
  <si>
    <t>Thuế bổ sung đối với hàng hóa nhập khẩu vào VN</t>
  </si>
  <si>
    <t>Thu chênh lệch giá hàng XNK</t>
  </si>
  <si>
    <t>Thuế bảo vệ môi trường do cơ quan hải quan thực hiện</t>
  </si>
  <si>
    <t>Phí, lệ phí hải quan</t>
  </si>
  <si>
    <t>Thu viện trợ</t>
  </si>
  <si>
    <t>Các khoản huy động đóng góp</t>
  </si>
  <si>
    <t>Các khoản huy động đóng góp xây dựng CSHT</t>
  </si>
  <si>
    <t>Các khoản huy động đóng góp khác</t>
  </si>
  <si>
    <t>Thu hồi của Nhà nước và thu từ quỹ dự trữ tài chính</t>
  </si>
  <si>
    <t>Thu từ bán cổ phần, vốn góp của nhà nước nộp NS</t>
  </si>
  <si>
    <t>Thu từ các khoản cho vay của ngân sách</t>
  </si>
  <si>
    <t>VAY CỦA NGÂN SÁCH ĐỊA PHƯƠNG</t>
  </si>
  <si>
    <t>Vay bù đắp bội chi NSĐP</t>
  </si>
  <si>
    <t>Vay trong nước</t>
  </si>
  <si>
    <t>Vay lại từ nguồn Chính phủ vay ngoài nước</t>
  </si>
  <si>
    <t>Vay để trả nợ gốc vay</t>
  </si>
  <si>
    <t>THU CHUYỂN GIAO NGÂN SÁCH</t>
  </si>
  <si>
    <t>Thu bổ sung từ NS cấp trên</t>
  </si>
  <si>
    <t>2.1</t>
  </si>
  <si>
    <t>BS có mục tiêu bằng nguồn vốn trong nước</t>
  </si>
  <si>
    <t>2.2</t>
  </si>
  <si>
    <t>BS có mục tiêu bằng nguồn vốn ngoài nước</t>
  </si>
  <si>
    <t>THU CHUYỂN NGUỒN</t>
  </si>
  <si>
    <t>THU KẾT DƯ NGÂN SÁCH</t>
  </si>
  <si>
    <t>Vốn thực hiện các CTMT quốc gia</t>
  </si>
  <si>
    <t>Vốn sự nghiệp thực hiện các chế độ, chính sách</t>
  </si>
  <si>
    <t>Vốn đầu tư để thực hiện các CTMT, nhiệm vụ</t>
  </si>
  <si>
    <t>Bổ sung cân đối ngân sách</t>
  </si>
  <si>
    <t>So sách (%)</t>
  </si>
  <si>
    <t xml:space="preserve">Tên đơn vị </t>
  </si>
  <si>
    <t>Đơn vị: Đồng</t>
  </si>
  <si>
    <t>Biểu số 101/CK-NSNN</t>
  </si>
  <si>
    <t>UBND Thị trấn Tân Châu</t>
  </si>
  <si>
    <t>UBND Xã Tân Hà</t>
  </si>
  <si>
    <t>UBND Xã Tân Đông</t>
  </si>
  <si>
    <t>UBND Xã Tân Hội</t>
  </si>
  <si>
    <t>UBND Xã Tân Hòa</t>
  </si>
  <si>
    <t>UBND Xã Suối Ngô</t>
  </si>
  <si>
    <t>UBND Xã Suối Dây</t>
  </si>
  <si>
    <t>UBND Xã Tân Hiệp</t>
  </si>
  <si>
    <t>UBND Xã Thạnh Đông</t>
  </si>
  <si>
    <t>UBND Xã Tân Thành</t>
  </si>
  <si>
    <t>UBND Xã Tân Phú</t>
  </si>
  <si>
    <t>UBND Xã Tân Hưng</t>
  </si>
  <si>
    <t xml:space="preserve">        Biểu số 96/CK-NSNN</t>
  </si>
  <si>
    <t>QUYẾT TOÁN CHI CHƯƠNG TRÌNH MỤC TIÊU QUỐC GIA NĂM 2023</t>
  </si>
  <si>
    <t>Trung tâm Y tế huyện</t>
  </si>
  <si>
    <t>Các cơ quan tổ chức</t>
  </si>
  <si>
    <t>Văn phòng Hội đồng nhân dân và Ủy ban nhân dân</t>
  </si>
  <si>
    <t>Phòng Tư pháp</t>
  </si>
  <si>
    <t>Phòng Tài chính - Kế hoạch</t>
  </si>
  <si>
    <t>Phòng Kinh tế và Hạ tầng</t>
  </si>
  <si>
    <t xml:space="preserve"> Phòng Giáo dục và Đào tạo huyện Tân Châu</t>
  </si>
  <si>
    <t>Đơn vị sự nghiệp giáo dục</t>
  </si>
  <si>
    <t xml:space="preserve"> Trường Mầm non Tân Phú</t>
  </si>
  <si>
    <t xml:space="preserve"> Trường Mầm non Thạnh Đông</t>
  </si>
  <si>
    <t xml:space="preserve"> Trường Mẫu giáo Tân Đông</t>
  </si>
  <si>
    <t xml:space="preserve"> Trường Trung học Cơ sở Tân Hiệp</t>
  </si>
  <si>
    <t xml:space="preserve"> Trường Trung học Cơ sở Thạnh Đông</t>
  </si>
  <si>
    <t xml:space="preserve"> Trường Trung học Cơ sở Thị trấn Tân Châu</t>
  </si>
  <si>
    <t xml:space="preserve"> Trường Trung học Cơ sở Tân Đông</t>
  </si>
  <si>
    <t xml:space="preserve"> Trường Trung học cơ sở Tân Hà</t>
  </si>
  <si>
    <t xml:space="preserve"> Trường Trung học Cơ sở Suối Dây</t>
  </si>
  <si>
    <t xml:space="preserve"> Trường Trung học Cơ sở Suối Ngô</t>
  </si>
  <si>
    <t xml:space="preserve"> Trường Trung học Cơ sở Tân Hòa</t>
  </si>
  <si>
    <t xml:space="preserve"> Trường Mầm non Thị trấn </t>
  </si>
  <si>
    <t xml:space="preserve"> Trường Mầm non Tân Hiệp</t>
  </si>
  <si>
    <t xml:space="preserve"> Trường Mầm non Nước Trong</t>
  </si>
  <si>
    <t xml:space="preserve"> Trường Trung học Cơ sở Tân Hưng</t>
  </si>
  <si>
    <t xml:space="preserve"> Trường Trung học Cơ sở Đồng Rùm</t>
  </si>
  <si>
    <t xml:space="preserve"> Trường Trung học Cơ sở Lê Lợi</t>
  </si>
  <si>
    <t xml:space="preserve"> Trường Trung học cơ sở Tân Phú</t>
  </si>
  <si>
    <t xml:space="preserve"> Trường Tiểu học Nguyễn Viết Xuân</t>
  </si>
  <si>
    <t xml:space="preserve"> Trường Tiểu học Tân Phú A</t>
  </si>
  <si>
    <t xml:space="preserve"> Trường Tiểu học Thạnh Đông B</t>
  </si>
  <si>
    <t xml:space="preserve"> Trường Tiểu học Thạnh Đông A</t>
  </si>
  <si>
    <t xml:space="preserve"> Trường Tiểu học Lương Định Của</t>
  </si>
  <si>
    <t xml:space="preserve"> Trường Tiểu học Thị Trấn</t>
  </si>
  <si>
    <t xml:space="preserve"> Trường Tiểu học Tân Hiệp</t>
  </si>
  <si>
    <t xml:space="preserve"> Trường Mẫu giáo Tân Hưng</t>
  </si>
  <si>
    <t xml:space="preserve"> Trường Mẫu giáo Suối Dây</t>
  </si>
  <si>
    <t xml:space="preserve"> Trường Tiểu học Tân Hưng A</t>
  </si>
  <si>
    <t xml:space="preserve"> Trường Tiểu học Tân Hưng C</t>
  </si>
  <si>
    <t xml:space="preserve"> Trường Tiểu học Tân Hội A</t>
  </si>
  <si>
    <t xml:space="preserve"> Trường Tiểu học Suối Dây A</t>
  </si>
  <si>
    <t xml:space="preserve"> Trường Mầm non Suối Ngô</t>
  </si>
  <si>
    <t xml:space="preserve"> Trường Mầm non Tân Hòa</t>
  </si>
  <si>
    <t xml:space="preserve"> Trường Mầm non Tân Thành</t>
  </si>
  <si>
    <t xml:space="preserve"> Trường Mẫu giáo Tân Hà</t>
  </si>
  <si>
    <t xml:space="preserve"> Trường Tiểu học Tân Hà</t>
  </si>
  <si>
    <t xml:space="preserve"> Trường Tiểu học Tân Hòa A</t>
  </si>
  <si>
    <t xml:space="preserve"> Trường Tiểu học Tân Thành</t>
  </si>
  <si>
    <t xml:space="preserve"> Trường Tiểu học Suối Ngô C</t>
  </si>
  <si>
    <t xml:space="preserve"> Trường Tiểu học Suối Ngô D</t>
  </si>
  <si>
    <t xml:space="preserve"> Trường Tiểu học Bưng Bàng</t>
  </si>
  <si>
    <t xml:space="preserve"> Trường Tiểu học Tân Đông</t>
  </si>
  <si>
    <t xml:space="preserve"> Trường Tiểu học Suối Ngô A</t>
  </si>
  <si>
    <t xml:space="preserve"> Trường Tiểu học Suối Ngô B</t>
  </si>
  <si>
    <t>Phòng Lao động - Thương binh và Xã hội</t>
  </si>
  <si>
    <t xml:space="preserve"> Phòng Văn hóa và Thông tin huyện Tân Châu</t>
  </si>
  <si>
    <t xml:space="preserve"> Trung tâm Văn hóa - Thể thao huyện Tân Châu</t>
  </si>
  <si>
    <t>Phòng Tài nguyên và Môi trường</t>
  </si>
  <si>
    <t>Phòng Nội vụ</t>
  </si>
  <si>
    <t>Huyện ủy</t>
  </si>
  <si>
    <t>Ủy ban Mặt trận Tổ quốc huyện</t>
  </si>
  <si>
    <t>Huyện Đoàn Thanh niên Cộng sản Hồ Chí Minh</t>
  </si>
  <si>
    <t>Hội Liên hiệp Phụ nữ huyện</t>
  </si>
  <si>
    <t>Hội Nông dân huyện</t>
  </si>
  <si>
    <t>Hội Cựu chiến binh huyện</t>
  </si>
  <si>
    <t>Hội Chữ thập đỏ</t>
  </si>
  <si>
    <t>Hội Người cao tuổi</t>
  </si>
  <si>
    <t>Hội Đông y</t>
  </si>
  <si>
    <t>Hội Nạn nhân chất độc da cam/dioxin</t>
  </si>
  <si>
    <t>Hội Cựu thanh niên xung phong</t>
  </si>
  <si>
    <t>Các quan hệ khác của ngân sách</t>
  </si>
  <si>
    <t>Hôị Luật gia</t>
  </si>
  <si>
    <t xml:space="preserve"> </t>
  </si>
  <si>
    <t>BCH Quân sự huyện</t>
  </si>
  <si>
    <t>Tòa án nhân dân huyện</t>
  </si>
  <si>
    <t>Ngân hàng Chính sách xã hội huyện Tân Châu</t>
  </si>
  <si>
    <t xml:space="preserve"> Huyện chi BSNS  Ban quản lý dự án đầu tư xây dựng huyên Tân Châu</t>
  </si>
  <si>
    <t>Bộ Chỉ huy Quân sự tỉnh</t>
  </si>
  <si>
    <t xml:space="preserve"> Huyện chi BSNS  Xây dựng khu trung tâm văn hóa thể thao huyện Tân Châu(7787083)</t>
  </si>
  <si>
    <t xml:space="preserve"> Huyện chi BSNS  Đường TAH.M6(7864036)</t>
  </si>
  <si>
    <t xml:space="preserve"> Huyện chi BSNS  Nhà rông ấp Con Trăn(7867668)</t>
  </si>
  <si>
    <t xml:space="preserve"> Huyện chi BSNS  Trường THCS Tân Phú(7926667)</t>
  </si>
  <si>
    <t xml:space="preserve"> Huyện chi BSNS  Đường 23 nội đồng đến kênh Tân Hưng và đường cặp thánh đường hồi giáo(7927968)</t>
  </si>
  <si>
    <t xml:space="preserve"> Huyện chi BSNS  Nâng cấp đường ĐH.827(7928827)</t>
  </si>
  <si>
    <t xml:space="preserve"> Huyện chi BSNS  Đường ĐH.805 (đoạn ấp Tân Tiến)(7931156)</t>
  </si>
  <si>
    <t xml:space="preserve"> Huyện chi BSNS  Sửa chữa trụ sở tiếp dân và phòng họp hội trường UBND huyện(7933859)</t>
  </si>
  <si>
    <t xml:space="preserve"> Huyện chi BSNS  Đường N11(7933887)</t>
  </si>
  <si>
    <t xml:space="preserve"> Huyện chi BSNS  Điện chiếu sáng Khu trung tâm thương mại Tân Châu(7966500)</t>
  </si>
  <si>
    <t xml:space="preserve"> Huyện chi BSNS  BTXM 04 tuyến đường hẻm(7966501)</t>
  </si>
  <si>
    <t xml:space="preserve"> Huyện chi BSNS  Đường THU.60(7966502)</t>
  </si>
  <si>
    <t xml:space="preserve"> Huyện chi BSNS  Đường THU.61(7966503)</t>
  </si>
  <si>
    <t xml:space="preserve"> Huyện chi BSNS  Đường THO.10 liên ấp Hội Tân - Hội An(7967803)</t>
  </si>
  <si>
    <t xml:space="preserve"> Huyện chi BSNS  Đường THO.99(7967804)</t>
  </si>
  <si>
    <t xml:space="preserve"> Huyện chi BSNS  Sửa chữa, nâng cấp đường TAH.19 - Đường TAH.16 (ấp Tân Cường)(7967901)</t>
  </si>
  <si>
    <t xml:space="preserve"> Huyện chi BSNS  Đường THO.05(7967902)</t>
  </si>
  <si>
    <t xml:space="preserve"> Huyện chi BSNS  Đường TAH.27, đường TAH.27 nối dài, đường TAH.29, đường TAH.30, Sửa chữa, nâng cấp đường TAH.31, TAH.33, đường TAH.M4(7970287)</t>
  </si>
  <si>
    <t xml:space="preserve"> Huyện chi BSNS  Đường tổ 2 ấp Tân Lâm, đường TAH.23(7970288)</t>
  </si>
  <si>
    <t xml:space="preserve"> Huyện chi BSNS  Đường THO.69, THO.70(7970289)</t>
  </si>
  <si>
    <t xml:space="preserve"> Huyện chi BSNS  Đường THO.52(7970290)</t>
  </si>
  <si>
    <t xml:space="preserve"> Huyện chi BSNS  Trường TH Tân Hội A (Điểm trường ấp Hội An - điểm chính)(7970291)</t>
  </si>
  <si>
    <t xml:space="preserve"> Huyện chi BSNS  Cải tạo các hạng mục khuôn viên Huyện ủy(7970292)</t>
  </si>
  <si>
    <t xml:space="preserve"> Huyện chi BSNS  Ban gạt các tuyến đường NTM xã Tân Hội(7970293)</t>
  </si>
  <si>
    <t xml:space="preserve"> Huyện chi BSNS  Trường THCS Lê Lợi(7970294)</t>
  </si>
  <si>
    <t xml:space="preserve"> Huyện chi BSNS  Đường THO.74, THO.75, THO.76(7970295)</t>
  </si>
  <si>
    <t xml:space="preserve"> Huyện chi BSNS  Đường THO.73(7970296)</t>
  </si>
  <si>
    <t xml:space="preserve"> Huyện chi BSNS  Đường THO.72(7970297)</t>
  </si>
  <si>
    <t xml:space="preserve"> Huyện chi BSNS  Đường THO.06(7970298)</t>
  </si>
  <si>
    <t xml:space="preserve"> Huyện chi BSNS  Đường THO.01(7970299)</t>
  </si>
  <si>
    <t xml:space="preserve"> Huyện chi BSNS  Đường THO.62(7970300)</t>
  </si>
  <si>
    <t xml:space="preserve"> Huyện chi BSNS  Đường TAH.21(7970301)</t>
  </si>
  <si>
    <t xml:space="preserve"> Huyện chi BSNS  Cải tạo công viên trung tâm xã Tân Hà(7970302)</t>
  </si>
  <si>
    <t xml:space="preserve"> Huyện chi BSNS  Sân nền BCHQS và công an xã Tân Hà(7970303)</t>
  </si>
  <si>
    <t xml:space="preserve"> Huyện chi BSNS  Đường THO.66, THO.60, THO.67(7970304)</t>
  </si>
  <si>
    <t xml:space="preserve"> Huyện chi BSNS  Đường THO.94, THO.95, THO.96, THO.32(7970305)</t>
  </si>
  <si>
    <t xml:space="preserve"> Huyện chi BSNS  Đường TAH.12 nối dài(7970306)</t>
  </si>
  <si>
    <t xml:space="preserve"> Huyện chi BSNS  Đường THO.02(7970307)</t>
  </si>
  <si>
    <t xml:space="preserve"> Huyện chi BSNS  Đường THO.03, THO.85(7970367)</t>
  </si>
  <si>
    <t xml:space="preserve"> Huyện chi BSNS  Đường THO.100(7970729)</t>
  </si>
  <si>
    <t xml:space="preserve"> Huyện chi BSNS  Đường THO.40, THO.41, THO.42, THO.101(7970730)</t>
  </si>
  <si>
    <t xml:space="preserve"> Huyện chi BSNS  Đường THO.20(7970731)</t>
  </si>
  <si>
    <t xml:space="preserve"> Huyện chi BSNS  Đường THO.33, THO.34, THO.35, THO.36, THO.37, THO.38, THO.39(7970732)</t>
  </si>
  <si>
    <t xml:space="preserve"> Huyện chi BSNS  Nâng cấp đường TAH.25(7970734)</t>
  </si>
  <si>
    <t xml:space="preserve"> Huyện chi BSNS  Đường THO.92(7970735)</t>
  </si>
  <si>
    <t xml:space="preserve"> Huyện chi BSNS  Đường THO.87, THO.88, THO.89(7970736)</t>
  </si>
  <si>
    <t xml:space="preserve"> Huyện chi BSNS  Đường THO.83(7970737)</t>
  </si>
  <si>
    <t xml:space="preserve"> Huyện chi BSNS  Đường THO.77(7970738)</t>
  </si>
  <si>
    <t xml:space="preserve"> Huyện chi BSNS  Đường THO.08(7970739)</t>
  </si>
  <si>
    <t xml:space="preserve"> Huyện chi BSNS  Đường THO.07(7970740)</t>
  </si>
  <si>
    <t xml:space="preserve"> Huyện chi BSNS  Nhà văn hóa ấp Hội Thanh(7970741)</t>
  </si>
  <si>
    <t xml:space="preserve"> Huyện chi BSNS  Đường THO.54, THO.55(7970742)</t>
  </si>
  <si>
    <t xml:space="preserve"> Huyện chi BSNS  Đường THO.24, THO.93(7970743)</t>
  </si>
  <si>
    <t xml:space="preserve"> Huyện chi BSNS  Đường THO.21(7970744)</t>
  </si>
  <si>
    <t xml:space="preserve"> Huyện chi BSNS  Đường THO.13(7970745)</t>
  </si>
  <si>
    <t xml:space="preserve"> Huyện chi BSNS  Đường THO.11(7970746)</t>
  </si>
  <si>
    <t xml:space="preserve"> Huyện chi BSNS  Đường THO.51(7970747)</t>
  </si>
  <si>
    <t xml:space="preserve"> Huyện chi BSNS  Đường THO.71(7970748)</t>
  </si>
  <si>
    <t xml:space="preserve"> Huyện chi BSNS  Đường THO.59, THO.61(7970749)</t>
  </si>
  <si>
    <t xml:space="preserve"> Huyện chi BSNS  Đường THO.56, THO.58, THO.64(7970750)</t>
  </si>
  <si>
    <t xml:space="preserve"> Huyện chi BSNS  Đường THO.31(7970751)</t>
  </si>
  <si>
    <t xml:space="preserve"> Huyện chi BSNS  Đường THO.29(7970752)</t>
  </si>
  <si>
    <t xml:space="preserve"> Huyện chi BSNS  Đường THO.26(7970753)</t>
  </si>
  <si>
    <t xml:space="preserve"> Huyện chi BSNS  Đường THO.18(7970754)</t>
  </si>
  <si>
    <t xml:space="preserve"> Huyện chi BSNS  Đường THO.16(7970755)</t>
  </si>
  <si>
    <t xml:space="preserve"> Huyện chi BSNS  Đường THO.15(7970756)</t>
  </si>
  <si>
    <t xml:space="preserve"> Huyện chi BSNS  Đường THO.09(7970757)</t>
  </si>
  <si>
    <t xml:space="preserve"> Huyện chi BSNS  Nhà văn hóa ấp Hội Thạnh(7970758)</t>
  </si>
  <si>
    <t xml:space="preserve"> Huyện chi BSNS  Nhà văn hóa ấp Hội An(7970759)</t>
  </si>
  <si>
    <t xml:space="preserve"> Huyện chi BSNS  Đường THO.98(7970760)</t>
  </si>
  <si>
    <t xml:space="preserve"> Huyện chi BSNS  Đường THO.78, THO.80, THO.81, THO.82(7970761)</t>
  </si>
  <si>
    <t xml:space="preserve"> Huyện chi BSNS  Đường THO.65(7970762)</t>
  </si>
  <si>
    <t xml:space="preserve"> Huyện chi BSNS  Đường THO.63(7970763)</t>
  </si>
  <si>
    <t xml:space="preserve"> Huyện chi BSNS  Đường THO.45, THO.46, THO.47, THO.48, THO.68(7970764)</t>
  </si>
  <si>
    <t xml:space="preserve"> Huyện chi BSNS  Hàng rào trường THCS Tân Hà(7970765)</t>
  </si>
  <si>
    <t xml:space="preserve"> Huyện chi BSNS  Đường THO.53(7970766)</t>
  </si>
  <si>
    <t xml:space="preserve"> Huyện chi BSNS  Đường THO.107(7971120)</t>
  </si>
  <si>
    <t xml:space="preserve"> Huyện chi BSNS  Nâng cấp đường ĐH.808 – giai đoạn 01(7983610)</t>
  </si>
  <si>
    <t xml:space="preserve"> Huyện chi BSNS  Đường ĐH.813 –đoạn 2(7983613)</t>
  </si>
  <si>
    <t xml:space="preserve"> Huyện chi BSNS  Đường Nguyễn Hữu Dụ(8040755)</t>
  </si>
  <si>
    <t xml:space="preserve"> Huyện chi BSNS  Đường THI.24(8040763)</t>
  </si>
  <si>
    <t xml:space="preserve"> Huyện chi BSNS  Đường THI.27f(8040764)</t>
  </si>
  <si>
    <t xml:space="preserve"> Huyện chi BSNS  Đường THI.33(8040812)</t>
  </si>
  <si>
    <t xml:space="preserve"> Huyện chi BSNS  Đường THI.38a(8040813)</t>
  </si>
  <si>
    <t xml:space="preserve"> Huyện chi BSNS  Đường THI.42c(8040814)</t>
  </si>
  <si>
    <t xml:space="preserve"> Huyện chi BSNS  Đường THI.42b(8040815)</t>
  </si>
  <si>
    <t xml:space="preserve"> Huyện chi BSNS  Hệ thống thoát nước đường ĐH.814 xã Tân đông(8040818)</t>
  </si>
  <si>
    <t xml:space="preserve"> Huyện chi BSNS  Đường THI.06(8040819)</t>
  </si>
  <si>
    <t xml:space="preserve"> Huyện chi BSNS  Đường THI.07(8040820)</t>
  </si>
  <si>
    <t xml:space="preserve"> Huyện chi BSNS  Đường THI.10(8040821)</t>
  </si>
  <si>
    <t xml:space="preserve"> Huyện chi BSNS  Đường THI.23(8040822)</t>
  </si>
  <si>
    <t xml:space="preserve"> Huyện chi BSNS  Đường THI.25(8040823)</t>
  </si>
  <si>
    <t xml:space="preserve"> Huyện chi BSNS  Đường THI.32(8040824)</t>
  </si>
  <si>
    <t xml:space="preserve"> Huyện chi BSNS  Đường THI.35(8040825)</t>
  </si>
  <si>
    <t xml:space="preserve"> Huyện chi BSNS  Đường THI.29a(8040827)</t>
  </si>
  <si>
    <t xml:space="preserve"> Huyện chi BSNS  Đường THI.37(8040828)</t>
  </si>
  <si>
    <t xml:space="preserve"> Huyện chi BSNS  Đường THI.40(8040829)</t>
  </si>
  <si>
    <t xml:space="preserve"> Huyện chi BSNS  Đường THI.41(8040830)</t>
  </si>
  <si>
    <t xml:space="preserve"> Huyện chi BSNS  Đường THI.44a(8040831)</t>
  </si>
  <si>
    <t xml:space="preserve"> Huyện chi BSNS  Đường THI.08(8041275)</t>
  </si>
  <si>
    <t xml:space="preserve"> Huyện chi BSNS  Đường THI.40a(8041276)</t>
  </si>
  <si>
    <t xml:space="preserve"> Huyện chi BSNS  Đường THI.42(8041277)</t>
  </si>
  <si>
    <t xml:space="preserve"> Huyện chi BSNS  Hạ tầng chợ Tân Hiệp(8041280)</t>
  </si>
  <si>
    <t xml:space="preserve"> Huyện chi BSNS  Nhà nghĩ công vụ cho CBCS(8041282)</t>
  </si>
  <si>
    <t xml:space="preserve"> Huyện chi BSNS  Nhà thi đấu đa năng trường TH Tân Hà(8041283)</t>
  </si>
  <si>
    <t xml:space="preserve"> Huyện chi BSNS  Hệ thống PCCC trường MG Suối Dây(8041285)</t>
  </si>
  <si>
    <t xml:space="preserve"> Huyện chi BSNS  Hệ thống PCCC trường MN Tân Phú(8041286)</t>
  </si>
  <si>
    <t xml:space="preserve"> Huyện chi BSNS  Trung tâm văn hóa - Thể thao - HTCĐ xã(8041291)</t>
  </si>
  <si>
    <t xml:space="preserve"> Huyện chi BSNS  Hạ tầng chợ Tân Hội(8041292)</t>
  </si>
  <si>
    <t xml:space="preserve"> Huyện chi BSNS  Điện chiếu sáng đường ĐT.785(8041294)</t>
  </si>
  <si>
    <t xml:space="preserve"> Huyện chi BSNS  Trường MN Tân Hiệp(8041295)</t>
  </si>
  <si>
    <t xml:space="preserve"> Huyện chi BSNS  Hệ thống PCCC trường TH Nguyễn Viết Xuân(8041296)</t>
  </si>
  <si>
    <t xml:space="preserve"> Huyện chi BSNS  Hệ thống PCCC trường TH Suối Ngô B(8041297)</t>
  </si>
  <si>
    <t xml:space="preserve"> Huyện chi BSNS  Hệ thống PCCC trường TH thị trấn(8041298)</t>
  </si>
  <si>
    <t xml:space="preserve"> Huyện chi BSNS  Đường ĐH.811 - Giai đoạn 1(8041299)</t>
  </si>
  <si>
    <t xml:space="preserve"> Huyện chi BSNS  Đường ĐH.823 - Giai đoạn 1(8041300)</t>
  </si>
  <si>
    <t xml:space="preserve"> Huyện chi BSNS  Trường TH Tân Hiệp (Điểm trường ấp Thạnh Phú - điểm chính)(8041306)</t>
  </si>
  <si>
    <t xml:space="preserve"> Huyện chi BSNS  Trường TH Tân Hiệp (Điểm trường ấp Tân Bình - điểm lẻ)(8041309)</t>
  </si>
  <si>
    <t xml:space="preserve"> Huyện chi BSNS  Trường THCS Tân Hiệp(8041310)</t>
  </si>
  <si>
    <t xml:space="preserve"> Huyện chi BSNS  Đường THI.05(8041311)</t>
  </si>
  <si>
    <t xml:space="preserve"> Huyện chi BSNS  Đường THI.11(8041312)</t>
  </si>
  <si>
    <t xml:space="preserve"> Huyện chi BSNS  Đường THI.27b(8041313)</t>
  </si>
  <si>
    <t xml:space="preserve"> Huyện chi BSNS  Đường THI.31(8041314)</t>
  </si>
  <si>
    <t xml:space="preserve"> Huyện chi BSNS  Đường THI.39a(8041316)</t>
  </si>
  <si>
    <t xml:space="preserve"> Huyện chi BSNS  Đường THI.42a(8041317)</t>
  </si>
  <si>
    <t xml:space="preserve"> Huyện chi BSNS  Đường THI.43a(8041318)</t>
  </si>
  <si>
    <t xml:space="preserve"> Huyện chi BSNS  Đường THI.43b(8041319)</t>
  </si>
  <si>
    <t xml:space="preserve"> Huyện chi BSNS  Đường THI.37b(8041323)</t>
  </si>
  <si>
    <t xml:space="preserve"> Huyện chi BSNS  Trung tâm chính trị huyện(8041691)</t>
  </si>
  <si>
    <t xml:space="preserve"> Huyện chi BSNS  Trụ sở Công an xã Tân Phú(8057190)</t>
  </si>
  <si>
    <t xml:space="preserve"> Huyện chi BSNS  Trụ sở Công an xã Tân Hội(8057192)</t>
  </si>
  <si>
    <t xml:space="preserve"> Huyện chi BSNS  Trụ sở Công an thị trấn Tân Châu(8057193)</t>
  </si>
  <si>
    <t xml:space="preserve"> Huyện chi BSNS  Đường THI.04(8059198)</t>
  </si>
  <si>
    <t xml:space="preserve"> Huyện chi BSNS  Trụ sở Công an xã Tân Hiệp(8060099)</t>
  </si>
  <si>
    <t xml:space="preserve"> Huyện chi BSNS  Trụ sở Công an xã Tân Thành(8061232)</t>
  </si>
  <si>
    <t xml:space="preserve"> Huyện chi BSNS  Trường THCS Tân Hưng (Xây dựng 01 phòng tin học)(8072734)</t>
  </si>
  <si>
    <t xml:space="preserve"> Huyện chi BSNS  Trường TH Suối Dây A - điểm ấp 06 (Xây dựng 04 phòng học)(8072735)</t>
  </si>
  <si>
    <t xml:space="preserve"> Huyện chi BSNS  Trụ sở Công an xã Tân Hưng(8074259)</t>
  </si>
  <si>
    <t xml:space="preserve"> Huyện chi BSNS  Trường TH Tân Hội A - điểm Hội Thành (Xây dựng 03 phòng học)(8077157)</t>
  </si>
  <si>
    <t xml:space="preserve"> Huyện chi BSNS  Trường TH Lương Định Của (Xây dựng 01 phòng tin học và 01 phòng ngoại ngữ)(8085186)</t>
  </si>
  <si>
    <t xml:space="preserve"> Huyện chi BSNS  Trường THCS thị trấn Tân Châu(8085188)</t>
  </si>
  <si>
    <t xml:space="preserve"> Huyện chi BSNS  Xây mới kho vũ khí - đạn BCH Quân sự huyện(8092935)</t>
  </si>
  <si>
    <t xml:space="preserve"> Huyện chi BSNS  Nhà văn hóa ấp Đồng Rùm(8094984)</t>
  </si>
  <si>
    <t xml:space="preserve"> Huyện chi BSNS  Nhà văn hóa ấp Tân Đông(8094986)</t>
  </si>
  <si>
    <t xml:space="preserve"> Huyện chi BSNS  Đường Tân Thành 4(8094990)</t>
  </si>
  <si>
    <t xml:space="preserve"> Huyện chi BSNS  Đường Tân Thành 65(8094993)</t>
  </si>
  <si>
    <t xml:space="preserve"> Huyện chi BSNS  Đường Tân Thành 85(8094994)</t>
  </si>
  <si>
    <t xml:space="preserve"> Huyện chi BSNS  Đường Tân Thành 23(8095003)</t>
  </si>
  <si>
    <t xml:space="preserve"> Huyện chi BSNS  Đường Tân Thành 20(8095004)</t>
  </si>
  <si>
    <t xml:space="preserve"> Huyện chi BSNS  Đường Tân Thành 16(8095005)</t>
  </si>
  <si>
    <t xml:space="preserve"> Huyện chi BSNS  Đường Tân Thành 26, Tân Thành 31, Tân Thành 72(8095006)</t>
  </si>
  <si>
    <t xml:space="preserve"> Huyện chi BSNS  Đường Tân Thành 39(8095007)</t>
  </si>
  <si>
    <t xml:space="preserve"> Huyện chi BSNS  Đường Tân Thành 41, Tân Thành 42(8095008)</t>
  </si>
  <si>
    <t xml:space="preserve"> Huyện chi BSNS  Đường Tân Thành 47, Tân Thành 48, Tân Thành 49, Tân Thành 50(8095009)</t>
  </si>
  <si>
    <t xml:space="preserve"> Huyện chi BSNS  Đường Tân Thành 51(8095010)</t>
  </si>
  <si>
    <t xml:space="preserve"> Huyện chi BSNS  Đường Tân Thành 52(8095011)</t>
  </si>
  <si>
    <t xml:space="preserve"> Huyện chi BSNS  Đường Tân Thành 54, Tân Thành 55(8095012)</t>
  </si>
  <si>
    <t xml:space="preserve"> Huyện chi BSNS  Đường Tân Thành 56(8095013)</t>
  </si>
  <si>
    <t xml:space="preserve"> Huyện chi BSNS  Đường Tân Thành 86(8095014)</t>
  </si>
  <si>
    <t xml:space="preserve"> Huyện chi BSNS  Đường Tân Thành 87(8095015)</t>
  </si>
  <si>
    <t xml:space="preserve"> Huyện chi BSNS  Đường Tân Thành 66(8095016)</t>
  </si>
  <si>
    <t xml:space="preserve"> Huyện chi BSNS  Nhà văn hóa ấp Đồng Kèn 1(8095017)</t>
  </si>
  <si>
    <t xml:space="preserve"> Huyện chi BSNS  Đường THI.21(8099494)</t>
  </si>
  <si>
    <t xml:space="preserve"> Huyện chi BSNS  Đường Tân Thành 15(8099979)</t>
  </si>
  <si>
    <t xml:space="preserve"> Huyện chi BSNS  Đường SNO.83, SNO.84(8099980)</t>
  </si>
  <si>
    <t xml:space="preserve"> Huyện chi BSNS  Đường SNO.108, SNO.131(8099981)</t>
  </si>
  <si>
    <t xml:space="preserve"> Huyện chi BSNS  Đường SNO.80, SNO.81, SNO.82(8099982)</t>
  </si>
  <si>
    <t xml:space="preserve"> Huyện chi BSNS  Đường Tân Thành 1 (nối dài)(8099983)</t>
  </si>
  <si>
    <t xml:space="preserve"> Huyện chi BSNS  Đường Tân Thành 2(8099984)</t>
  </si>
  <si>
    <t xml:space="preserve"> Huyện chi BSNS  Đường SNO.47, SNo.72-1(8099985)</t>
  </si>
  <si>
    <t xml:space="preserve"> Huyện chi BSNS  Đường SNO.34, SNO.103(8099986)</t>
  </si>
  <si>
    <t xml:space="preserve"> Huyện chi BSNS  Đường Tân Thành 5(8099987)</t>
  </si>
  <si>
    <t xml:space="preserve"> Huyện chi BSNS  Đường SDA.73 và SDA.74(8099988)</t>
  </si>
  <si>
    <t xml:space="preserve"> Huyện chi BSNS  Đường Tân Thành 71(8099989)</t>
  </si>
  <si>
    <t xml:space="preserve"> Huyện chi BSNS  Sửa chữa 15 tuyến đường nội đồng(8099990)</t>
  </si>
  <si>
    <t xml:space="preserve"> Huyện chi BSNS  Đường Tân Thành 12(8099991)</t>
  </si>
  <si>
    <t xml:space="preserve"> Huyện chi BSNS  Nâng cấp đường SDA.02, SDA.07, và sửa chữa đường SDA.04, SDA.39, SDA.67(8099992)</t>
  </si>
  <si>
    <t xml:space="preserve"> Huyện chi BSNS  Đường Tân Thành 08(8099993)</t>
  </si>
  <si>
    <t xml:space="preserve"> Huyện chi BSNS  Đường Tân Thành 9(8099994)</t>
  </si>
  <si>
    <t xml:space="preserve"> Huyện chi BSNS  Đường Tân Thành 10(8099995)</t>
  </si>
  <si>
    <t xml:space="preserve"> Huyện chi BSNS  Đường Tân Thành 21(8099996)</t>
  </si>
  <si>
    <t xml:space="preserve"> Huyện chi BSNS  Nâng cấp đường SDA.12(8099997)</t>
  </si>
  <si>
    <t xml:space="preserve"> Huyện chi BSNS  Đường Tân Thành 68, Tân Thành 69(8100287)</t>
  </si>
  <si>
    <t xml:space="preserve"> Huyện chi BSNS  Đường Tân Thành 75, Tân Thành 76, Tân Thành 77, Tân Thành 78(8100288)</t>
  </si>
  <si>
    <t xml:space="preserve"> Huyện chi BSNS  Đường Tân Thành 43, Tân Thành 44, Tân Thành 45, Tân Thành 46(8100289)</t>
  </si>
  <si>
    <t xml:space="preserve"> Huyện chi BSNS  Đường Tân Thành 3(8100559)</t>
  </si>
  <si>
    <t xml:space="preserve"> Huyện chi BSNS  Đường Tân Thành 27, Tân Thành 28, Tân Thành 29, Tân Thành 30(8100560)</t>
  </si>
  <si>
    <t xml:space="preserve"> Huyện chi BSNS  Đường Tân Thành 22(8100562)</t>
  </si>
  <si>
    <t xml:space="preserve"> Huyện chi BSNS  Đường KO.06, KO.03 và TP.02(8103290)</t>
  </si>
  <si>
    <t xml:space="preserve"> Huyện chi BSNS  Đường ĐHA.14(8103291)</t>
  </si>
  <si>
    <t xml:space="preserve"> Huyện chi BSNS  Sửa chữa 09 tuyến đường ngõ xóm(8103292)</t>
  </si>
  <si>
    <t xml:space="preserve"> Huyện chi BSNS  Đường Tân Thành 14(8103293)</t>
  </si>
  <si>
    <t xml:space="preserve"> Huyện chi BSNS  Đường ĐL.02(8103294)</t>
  </si>
  <si>
    <t xml:space="preserve"> Huyện chi BSNS  Đường SD.04(8103295)</t>
  </si>
  <si>
    <t xml:space="preserve"> Huyện chi BSNS  Sửa chữa doanh trại cBB1(8104203)</t>
  </si>
  <si>
    <t xml:space="preserve"> Trung tâm Bồi dưỡng Chính Trị huyện</t>
  </si>
  <si>
    <t xml:space="preserve"> Trung tâm Giáo dục nghề nghiệp - Giáo dục thường xuyên</t>
  </si>
  <si>
    <t xml:space="preserve"> Kho bạc Nhà nước Tân Châu</t>
  </si>
  <si>
    <t xml:space="preserve"> Trung tâm Phát triển Quỹ đất </t>
  </si>
  <si>
    <t>Bổ sung có mục tiêu cho ngân sách cấp dưới</t>
  </si>
  <si>
    <t>Chi nộp trả ngân sách cấp trên</t>
  </si>
  <si>
    <t>Chi chuyển nguồn ngân sách năm sau</t>
  </si>
  <si>
    <t>73.11%</t>
  </si>
  <si>
    <t>100%</t>
  </si>
  <si>
    <t>99.14%</t>
  </si>
  <si>
    <t>79.09%</t>
  </si>
  <si>
    <t>73.4%</t>
  </si>
  <si>
    <t>85.98%</t>
  </si>
  <si>
    <t>98.76%</t>
  </si>
  <si>
    <t>98.72%</t>
  </si>
  <si>
    <t>75.63%</t>
  </si>
  <si>
    <t>88.71%</t>
  </si>
  <si>
    <t>98.7%</t>
  </si>
  <si>
    <t>98.87%</t>
  </si>
  <si>
    <t>88.35%</t>
  </si>
  <si>
    <t>81.65%</t>
  </si>
  <si>
    <t>80.48%</t>
  </si>
  <si>
    <t>98.88%</t>
  </si>
  <si>
    <t>86%</t>
  </si>
  <si>
    <t>98.77%</t>
  </si>
  <si>
    <t>75.13%</t>
  </si>
  <si>
    <t>74.59%</t>
  </si>
  <si>
    <t>88.17%</t>
  </si>
  <si>
    <t>76.98%</t>
  </si>
  <si>
    <t>43.67%</t>
  </si>
  <si>
    <t>87.41%</t>
  </si>
  <si>
    <t>95.11%</t>
  </si>
  <si>
    <t>99.53%</t>
  </si>
  <si>
    <t>57.33%</t>
  </si>
  <si>
    <t>64.76%</t>
  </si>
  <si>
    <t>99.8%</t>
  </si>
  <si>
    <t>98.85%</t>
  </si>
  <si>
    <t>92.52%</t>
  </si>
  <si>
    <t>94.94%</t>
  </si>
  <si>
    <t>97.35%</t>
  </si>
  <si>
    <t>99.73%</t>
  </si>
  <si>
    <t>70%</t>
  </si>
  <si>
    <t>99.47%</t>
  </si>
  <si>
    <t>98.95%</t>
  </si>
  <si>
    <t>99.72%</t>
  </si>
  <si>
    <t>94.74%</t>
  </si>
  <si>
    <t>99.07%</t>
  </si>
  <si>
    <t>94.05%</t>
  </si>
  <si>
    <t>92.21%</t>
  </si>
  <si>
    <t>96.07%</t>
  </si>
  <si>
    <t>99.94%</t>
  </si>
  <si>
    <t>98.62%</t>
  </si>
  <si>
    <t>98.78%</t>
  </si>
  <si>
    <t>90.32%</t>
  </si>
  <si>
    <t>96.26%</t>
  </si>
  <si>
    <t>95.93%</t>
  </si>
  <si>
    <t>99.62%</t>
  </si>
  <si>
    <t>93.25%</t>
  </si>
  <si>
    <t>90.72%</t>
  </si>
  <si>
    <t>99.55%</t>
  </si>
  <si>
    <t>98.34%</t>
  </si>
  <si>
    <t>97.95%</t>
  </si>
  <si>
    <t>99.35%</t>
  </si>
  <si>
    <t>96.64%</t>
  </si>
  <si>
    <t>98.35%</t>
  </si>
  <si>
    <t>97.88%</t>
  </si>
  <si>
    <t>98.8%</t>
  </si>
  <si>
    <t>99.91%</t>
  </si>
  <si>
    <t>99.98%</t>
  </si>
  <si>
    <t>97%</t>
  </si>
  <si>
    <t>99.59%</t>
  </si>
  <si>
    <t>98.98%</t>
  </si>
  <si>
    <t>99.99%</t>
  </si>
  <si>
    <t>99.52%</t>
  </si>
  <si>
    <t>92.77%</t>
  </si>
  <si>
    <t>99.89%</t>
  </si>
  <si>
    <t>99.96%</t>
  </si>
  <si>
    <t>99.32%</t>
  </si>
  <si>
    <t>99.57%</t>
  </si>
  <si>
    <t>94.79%</t>
  </si>
  <si>
    <t>99.77%</t>
  </si>
  <si>
    <t>96.95%</t>
  </si>
  <si>
    <t>97.57%</t>
  </si>
  <si>
    <t>91.48%</t>
  </si>
  <si>
    <t>91.55%</t>
  </si>
  <si>
    <t>98.74%</t>
  </si>
  <si>
    <t>99.1%</t>
  </si>
  <si>
    <t>99.16%</t>
  </si>
  <si>
    <t>99.08%</t>
  </si>
  <si>
    <t>89.58%</t>
  </si>
  <si>
    <t>92.27%</t>
  </si>
  <si>
    <t>21</t>
  </si>
  <si>
    <t>20</t>
  </si>
  <si>
    <t>19</t>
  </si>
  <si>
    <t>18</t>
  </si>
  <si>
    <t>17</t>
  </si>
  <si>
    <t>16</t>
  </si>
  <si>
    <t>15</t>
  </si>
  <si>
    <t>14</t>
  </si>
  <si>
    <t>Chi TX</t>
  </si>
  <si>
    <t>Chi ĐT
phát triển</t>
  </si>
  <si>
    <t>Chi
CTMT-QG</t>
  </si>
  <si>
    <t>Chi ĐT</t>
  </si>
  <si>
    <t>Tổng chi</t>
  </si>
  <si>
    <t>Nộp trả NS
cấp trên</t>
  </si>
  <si>
    <t>Hủy dự toán
về NS huyện</t>
  </si>
  <si>
    <t>Chi chuyển
nguồn</t>
  </si>
  <si>
    <t>Chi TX
(không kể CTMTQG)</t>
  </si>
  <si>
    <t>Chi ĐT phát triển
(không kể CTMTQG)</t>
  </si>
  <si>
    <t>Tổng cộng
Dự toán</t>
  </si>
  <si>
    <t>Quyết toán 2024</t>
  </si>
  <si>
    <t>Dự toán 2024</t>
  </si>
  <si>
    <t>Tên đơn vị</t>
  </si>
  <si>
    <t>Đơn vị tính: Đồng</t>
  </si>
  <si>
    <t>QUYẾT TOÁN CHI NGÂN SÁCH CẤP HUYỆN CHO TỪNG CƠ QUAN, TỔ CHỨC THEO LĨNH VỰC NĂM 2024</t>
  </si>
  <si>
    <t xml:space="preserve">  HUYỆN TÂN CHÂU</t>
  </si>
  <si>
    <t>HỘI ĐỒNG NHÂN DÂN</t>
  </si>
  <si>
    <t>UBND HUYỆN TÂN CHÂU</t>
  </si>
  <si>
    <t>CÂN ĐỐI NGÂN SÁCH ĐỊA PHƯƠNG NĂM 2024</t>
  </si>
  <si>
    <t>QUYẾT TOÁN NGUỒN THU NSNN NĂM 2024</t>
  </si>
  <si>
    <t>QUYẾT TOÁN CHI NGÂN SÁCH HUYỆN, CHI NGÂN SÁCH CẤP HUYỆN VÀ CHI NGÂN SÁCH XÃ THEO CƠ CẤU CHI NĂM 2024</t>
  </si>
  <si>
    <t xml:space="preserve">    HUYỆN TÂN CHÂU</t>
  </si>
  <si>
    <t>ỦY BAN NHÂN DÂN HUYỆN</t>
  </si>
  <si>
    <t>Chi từ nguồn ngân sách huyện BSMT</t>
  </si>
  <si>
    <t>Chi từ nguồn ngân sách tỉnh BSMT</t>
  </si>
  <si>
    <t>QUYẾT TOÁN CHI BỔ SUNG TỪ NGÂN SÁCH CẤP HUYỆN CHO NGÂN SÁCH TỪNG XÃ NĂM 2024</t>
  </si>
  <si>
    <t>Thu cân đối từ hoạt động XNK</t>
  </si>
  <si>
    <t>ĐVT: Đồng</t>
  </si>
  <si>
    <t>Đơn vị: Đồng.</t>
  </si>
  <si>
    <t xml:space="preserve">              Đơn vị: Đồng</t>
  </si>
  <si>
    <t>QUYẾT TOÁN CHI NGÂN SÁCH CẤP HUYỆN THEO LĨNH VỰC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</si>
</sst>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_-* #,##0.00\ _₫_-;\-* #,##0.00\ _₫_-;_-* &quot;-&quot;??\ _₫_-;_-@_-"/>
    <numFmt numFmtId="165" formatCode="#,##0;\(#,##0\);\-"/>
    <numFmt numFmtId="167" formatCode="_(* #,##0_);_(* \(#,##0\);_(* &quot;-&quot;??_);_(@_)"/>
    <numFmt numFmtId="168" formatCode="_-* #,##0\ _₫_-;\-* #,##0\ _₫_-;_-* &quot;-&quot;??\ _₫_-;_-@_-"/>
    <numFmt numFmtId="169" formatCode="_-* #,##0.00_-;\-* #,##0.00_-;_-* &quot;-&quot;??_-;_-@_-"/>
    <numFmt numFmtId="170" formatCode="_-* #,##0.0\ _₫_-;\-* #,##0.0\ _₫_-;_-* &quot;-&quot;??\ _₫_-;_-@_-"/>
    <numFmt numFmtId="171" formatCode="#,##0.0;\(#,##0.0\);\-"/>
    <numFmt numFmtId="172" formatCode="0.0%"/>
    <numFmt numFmtId="173" formatCode="#,##0.000000"/>
    <numFmt numFmtId="174" formatCode="_-* #,##0_-;\-* #,##0_-;_-* &quot;-&quot;_-;_-@_-"/>
    <numFmt numFmtId="175" formatCode="&quot;$&quot;#,##0;\-&quot;$&quot;#,##0"/>
    <numFmt numFmtId="176" formatCode="#,###;\-#,###;&quot;&quot;;_(@_)"/>
    <numFmt numFmtId="177" formatCode="_-&quot;$&quot;* #,##0_-;\-&quot;$&quot;* #,##0_-;_-&quot;$&quot;* &quot;-&quot;_-;_-@_-"/>
    <numFmt numFmtId="178" formatCode="#,###"/>
  </numFmts>
  <fonts count="85">
    <font>
      <sz val="11"/>
      <color theme="1"/>
      <name val="Calibri"/>
      <family val="2"/>
      <scheme val="minor"/>
    </font>
    <font>
      <sz val="11"/>
      <color theme="1"/>
      <name val="Calibri"/>
      <family val="2"/>
      <charset val="163"/>
      <scheme val="minor"/>
    </font>
    <font>
      <sz val="12"/>
      <color theme="1"/>
      <name val="Times New Roman"/>
      <family val="1"/>
    </font>
    <font>
      <b/>
      <sz val="12"/>
      <color theme="1"/>
      <name val="Times New Roman"/>
      <family val="1"/>
    </font>
    <font>
      <i/>
      <sz val="12"/>
      <color theme="1"/>
      <name val="Times New Roman"/>
      <family val="1"/>
    </font>
    <font>
      <sz val="11"/>
      <color theme="1"/>
      <name val="Calibri"/>
      <family val="2"/>
      <scheme val="minor"/>
    </font>
    <font>
      <b/>
      <sz val="11"/>
      <color theme="1"/>
      <name val="Calibri"/>
      <family val="2"/>
      <scheme val="minor"/>
    </font>
    <font>
      <b/>
      <sz val="13"/>
      <color theme="1"/>
      <name val="Times New Roman"/>
      <family val="1"/>
    </font>
    <font>
      <i/>
      <sz val="14"/>
      <color theme="1"/>
      <name val="Times New Roman"/>
      <family val="1"/>
    </font>
    <font>
      <sz val="11"/>
      <color theme="1"/>
      <name val="Times New Roman"/>
      <family val="1"/>
    </font>
    <font>
      <b/>
      <sz val="11"/>
      <color theme="1"/>
      <name val="Times New Roman"/>
      <family val="1"/>
    </font>
    <font>
      <sz val="10"/>
      <name val="Arial"/>
      <family val="2"/>
    </font>
    <font>
      <sz val="10"/>
      <name val="Times New Roman"/>
      <family val="1"/>
    </font>
    <font>
      <b/>
      <sz val="10"/>
      <name val="Times New Roman"/>
      <family val="1"/>
    </font>
    <font>
      <b/>
      <sz val="12"/>
      <name val="Times New Roman"/>
      <family val="1"/>
    </font>
    <font>
      <sz val="10"/>
      <name val="Arial"/>
      <family val="2"/>
    </font>
    <font>
      <sz val="11"/>
      <color indexed="8"/>
      <name val="Calibri"/>
      <family val="2"/>
    </font>
    <font>
      <i/>
      <sz val="10"/>
      <name val="Times New Roman"/>
      <family val="1"/>
    </font>
    <font>
      <sz val="11"/>
      <name val="Times New Roman"/>
      <family val="1"/>
    </font>
    <font>
      <sz val="12"/>
      <name val="Times New Roman"/>
      <family val="1"/>
    </font>
    <font>
      <b/>
      <sz val="11"/>
      <name val="Times New Roman"/>
      <family val="1"/>
    </font>
    <font>
      <i/>
      <sz val="11"/>
      <name val="Times New Roman"/>
      <family val="1"/>
    </font>
    <font>
      <i/>
      <sz val="12"/>
      <name val="Times New Roman"/>
      <family val="1"/>
    </font>
    <font>
      <sz val="12"/>
      <color theme="1"/>
      <name val="Times New Roman"/>
      <family val="2"/>
    </font>
    <font>
      <b/>
      <i/>
      <sz val="11"/>
      <color theme="1"/>
      <name val="Times New Roman"/>
      <family val="1"/>
    </font>
    <font>
      <b/>
      <i/>
      <sz val="12"/>
      <name val="Times New Roman"/>
      <family val="1"/>
    </font>
    <font>
      <i/>
      <sz val="11"/>
      <color theme="1"/>
      <name val="Times New Roman"/>
      <family val="1"/>
    </font>
    <font>
      <b/>
      <sz val="10"/>
      <color theme="1"/>
      <name val="Times New Roman"/>
      <family val="1"/>
    </font>
    <font>
      <sz val="10"/>
      <color theme="1"/>
      <name val="Times New Roman"/>
      <family val="1"/>
    </font>
    <font>
      <b/>
      <sz val="13"/>
      <name val="Times New Roman"/>
      <family val="1"/>
    </font>
    <font>
      <sz val="13"/>
      <name val="Times New Roman"/>
      <family val="1"/>
    </font>
    <font>
      <sz val="11"/>
      <color rgb="FF0000FF"/>
      <name val="Times New Roman"/>
      <family val="1"/>
    </font>
    <font>
      <sz val="11"/>
      <color rgb="FF006600"/>
      <name val="Times New Roman"/>
      <family val="1"/>
    </font>
    <font>
      <b/>
      <sz val="14"/>
      <name val="Times New Roman"/>
      <family val="1"/>
    </font>
    <font>
      <b/>
      <sz val="11"/>
      <color rgb="FF0000FF"/>
      <name val="Times New Roman"/>
      <family val="1"/>
    </font>
    <font>
      <b/>
      <sz val="11"/>
      <color rgb="FF006600"/>
      <name val="Times New Roman"/>
      <family val="1"/>
    </font>
    <font>
      <i/>
      <sz val="14"/>
      <name val="Times New Roman"/>
      <family val="1"/>
    </font>
    <font>
      <i/>
      <sz val="11"/>
      <color rgb="FF0000FF"/>
      <name val="Times New Roman"/>
      <family val="1"/>
    </font>
    <font>
      <i/>
      <sz val="11"/>
      <color rgb="FF006600"/>
      <name val="Times New Roman"/>
      <family val="1"/>
    </font>
    <font>
      <i/>
      <sz val="10"/>
      <color rgb="FF0000FF"/>
      <name val="Times New Roman"/>
      <family val="1"/>
    </font>
    <font>
      <i/>
      <sz val="10"/>
      <color rgb="FF006600"/>
      <name val="Times New Roman"/>
      <family val="1"/>
    </font>
    <font>
      <b/>
      <sz val="10.5"/>
      <name val="Times New Roman"/>
      <family val="1"/>
    </font>
    <font>
      <sz val="10.5"/>
      <name val="Times New Roman"/>
      <family val="1"/>
    </font>
    <font>
      <sz val="11"/>
      <color rgb="FFFF0000"/>
      <name val="Times New Roman"/>
      <family val="1"/>
    </font>
    <font>
      <sz val="12"/>
      <color rgb="FF0000FF"/>
      <name val="Times New Roman"/>
      <family val="1"/>
    </font>
    <font>
      <sz val="12"/>
      <color rgb="FF006600"/>
      <name val="Times New Roman"/>
      <family val="1"/>
    </font>
    <font>
      <b/>
      <i/>
      <sz val="9"/>
      <name val="Times New Roman"/>
      <family val="1"/>
    </font>
    <font>
      <b/>
      <i/>
      <sz val="9"/>
      <color rgb="FF0000FF"/>
      <name val="Times New Roman"/>
      <family val="1"/>
    </font>
    <font>
      <b/>
      <i/>
      <sz val="9"/>
      <color rgb="FF006600"/>
      <name val="Times New Roman"/>
      <family val="1"/>
    </font>
    <font>
      <sz val="9"/>
      <name val="Arial"/>
      <family val="2"/>
    </font>
    <font>
      <sz val="10"/>
      <name val="Arial"/>
      <family val="2"/>
      <charset val="163"/>
    </font>
    <font>
      <sz val="13"/>
      <name val=".VnTime"/>
      <family val="2"/>
    </font>
    <font>
      <sz val="11"/>
      <color indexed="8"/>
      <name val="Arial"/>
      <family val="2"/>
      <charset val="163"/>
    </font>
    <font>
      <sz val="10"/>
      <name val="VNI-Times"/>
    </font>
    <font>
      <sz val="12"/>
      <name val=".VnTime"/>
      <family val="2"/>
    </font>
    <font>
      <sz val="14"/>
      <name val=".VnTime"/>
      <family val="2"/>
    </font>
    <font>
      <sz val="12"/>
      <name val=".VnArial Narrow"/>
      <family val="2"/>
    </font>
    <font>
      <b/>
      <sz val="12"/>
      <color rgb="FF000000"/>
      <name val="Times New Roman"/>
      <family val="1"/>
    </font>
    <font>
      <b/>
      <sz val="13"/>
      <color rgb="FF000000"/>
      <name val="Times New Roman"/>
      <family val="1"/>
    </font>
    <font>
      <i/>
      <sz val="13"/>
      <color rgb="FF000000"/>
      <name val="Times New Roman"/>
      <family val="1"/>
    </font>
    <font>
      <i/>
      <sz val="12"/>
      <color rgb="FF000000"/>
      <name val="Times New Roman"/>
      <family val="1"/>
    </font>
    <font>
      <b/>
      <sz val="11"/>
      <color rgb="FF000000"/>
      <name val="Times New Roman"/>
      <family val="1"/>
    </font>
    <font>
      <sz val="10"/>
      <color rgb="FF000000"/>
      <name val="Times New Roman"/>
      <family val="1"/>
    </font>
    <font>
      <sz val="11"/>
      <color rgb="FF000000"/>
      <name val="Times New Roman"/>
      <family val="1"/>
    </font>
    <font>
      <i/>
      <sz val="11"/>
      <color rgb="FF000000"/>
      <name val="Times New Roman"/>
      <family val="1"/>
    </font>
    <font>
      <b/>
      <i/>
      <sz val="12"/>
      <color rgb="FF000000"/>
      <name val="Times New Roman"/>
      <family val="1"/>
    </font>
    <font>
      <b/>
      <sz val="13.5"/>
      <name val="Times New Roman"/>
      <family val="1"/>
    </font>
    <font>
      <i/>
      <sz val="13"/>
      <name val="Times New Roman"/>
      <family val="1"/>
    </font>
    <font>
      <sz val="11"/>
      <name val="Calibri"/>
      <family val="2"/>
    </font>
    <font>
      <b/>
      <sz val="12"/>
      <name val="Calibri"/>
      <family val="2"/>
    </font>
    <font>
      <b/>
      <sz val="14"/>
      <name val="Calibri"/>
      <family val="2"/>
    </font>
    <font>
      <b/>
      <sz val="11"/>
      <name val="Calibri"/>
      <family val="2"/>
    </font>
    <font>
      <sz val="10"/>
      <name val="Calibri"/>
      <family val="2"/>
    </font>
    <font>
      <i/>
      <sz val="10.5"/>
      <name val="Times New Roman"/>
      <family val="1"/>
    </font>
    <font>
      <i/>
      <sz val="11"/>
      <name val="Calibri"/>
      <family val="2"/>
    </font>
    <font>
      <b/>
      <i/>
      <sz val="11"/>
      <name val="Calibri"/>
      <family val="2"/>
    </font>
    <font>
      <b/>
      <sz val="10"/>
      <color rgb="FF0000FF"/>
      <name val="Times New Roman"/>
      <family val="1"/>
    </font>
    <font>
      <b/>
      <sz val="10"/>
      <color rgb="FF006600"/>
      <name val="Times New Roman"/>
      <family val="1"/>
    </font>
    <font>
      <sz val="10"/>
      <color rgb="FF0000FF"/>
      <name val="Times New Roman"/>
      <family val="1"/>
    </font>
    <font>
      <sz val="10"/>
      <color rgb="FF006600"/>
      <name val="Times New Roman"/>
      <family val="1"/>
    </font>
    <font>
      <sz val="10"/>
      <color rgb="FFFF0000"/>
      <name val="Times New Roman"/>
      <family val="1"/>
    </font>
    <font>
      <sz val="11"/>
      <color theme="1"/>
      <name val="Calibri"/>
      <family val="2"/>
    </font>
    <font>
      <i/>
      <sz val="10"/>
      <color theme="1"/>
      <name val="Times New Roman"/>
      <family val="1"/>
    </font>
    <font>
      <b/>
      <sz val="9"/>
      <color indexed="81"/>
      <name val="Tahoma"/>
      <family val="2"/>
    </font>
    <font>
      <sz val="9"/>
      <color indexed="81"/>
      <name val="Tahoma"/>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dashed">
        <color rgb="FF000000"/>
      </top>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rgb="FF000000"/>
      </left>
      <right style="thin">
        <color rgb="FF000000"/>
      </right>
      <top style="dashed">
        <color rgb="FF000000"/>
      </top>
      <bottom style="dashed">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dashed">
        <color rgb="FF000000"/>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style="hair">
        <color indexed="64"/>
      </top>
      <bottom/>
      <diagonal/>
    </border>
  </borders>
  <cellStyleXfs count="46">
    <xf numFmtId="0" fontId="0" fillId="0" borderId="0"/>
    <xf numFmtId="43" fontId="5"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3" fontId="15" fillId="0" borderId="0" applyFont="0" applyFill="0" applyBorder="0" applyAlignment="0" applyProtection="0"/>
    <xf numFmtId="164" fontId="16"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15" fillId="0" borderId="0"/>
    <xf numFmtId="169" fontId="15" fillId="0" borderId="0" applyFont="0" applyFill="0" applyBorder="0" applyAlignment="0" applyProtection="0"/>
    <xf numFmtId="169" fontId="15" fillId="0" borderId="0" applyFont="0" applyFill="0" applyBorder="0" applyAlignment="0" applyProtection="0"/>
    <xf numFmtId="0" fontId="15" fillId="0" borderId="0"/>
    <xf numFmtId="0" fontId="23" fillId="0" borderId="0"/>
    <xf numFmtId="9" fontId="23" fillId="0" borderId="0" applyFont="0" applyFill="0" applyBorder="0" applyAlignment="0" applyProtection="0"/>
    <xf numFmtId="43" fontId="23" fillId="0" borderId="0" applyFont="0" applyFill="0" applyBorder="0" applyAlignment="0" applyProtection="0"/>
    <xf numFmtId="0" fontId="19" fillId="0" borderId="0"/>
    <xf numFmtId="0" fontId="1" fillId="0" borderId="0"/>
    <xf numFmtId="164" fontId="5" fillId="0" borderId="0" applyFont="0" applyFill="0" applyBorder="0" applyAlignment="0" applyProtection="0"/>
    <xf numFmtId="164" fontId="1" fillId="0" borderId="0" applyFont="0" applyFill="0" applyBorder="0" applyAlignment="0" applyProtection="0"/>
    <xf numFmtId="174" fontId="16"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175" fontId="49" fillId="0" borderId="0" applyProtection="0"/>
    <xf numFmtId="164" fontId="50"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76" fontId="51" fillId="0" borderId="0" applyFont="0" applyFill="0" applyBorder="0" applyAlignment="0" applyProtection="0"/>
    <xf numFmtId="0" fontId="5" fillId="0" borderId="0"/>
    <xf numFmtId="0" fontId="49" fillId="0" borderId="0"/>
    <xf numFmtId="0" fontId="52" fillId="0" borderId="0"/>
    <xf numFmtId="0" fontId="53" fillId="0" borderId="0"/>
    <xf numFmtId="0" fontId="54" fillId="0" borderId="0"/>
    <xf numFmtId="0" fontId="55" fillId="0" borderId="0" applyProtection="0"/>
    <xf numFmtId="0" fontId="53" fillId="0" borderId="0"/>
    <xf numFmtId="0" fontId="53" fillId="0" borderId="0"/>
    <xf numFmtId="0" fontId="56" fillId="0" borderId="0"/>
    <xf numFmtId="9" fontId="1" fillId="0" borderId="0" applyFont="0" applyFill="0" applyBorder="0" applyAlignment="0" applyProtection="0"/>
    <xf numFmtId="177" fontId="5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6" fillId="0" borderId="0" applyFont="0" applyFill="0" applyBorder="0" applyAlignment="0" applyProtection="0"/>
    <xf numFmtId="0" fontId="81" fillId="0" borderId="0"/>
  </cellStyleXfs>
  <cellXfs count="439">
    <xf numFmtId="0" fontId="0" fillId="0" borderId="0" xfId="0"/>
    <xf numFmtId="165" fontId="2" fillId="0" borderId="0" xfId="0" applyNumberFormat="1" applyFont="1" applyFill="1" applyAlignment="1" applyProtection="1">
      <alignment vertical="center" wrapText="1"/>
    </xf>
    <xf numFmtId="165" fontId="2" fillId="0" borderId="0" xfId="0" applyNumberFormat="1" applyFont="1" applyFill="1" applyAlignment="1" applyProtection="1">
      <alignment horizontal="right" vertical="center" wrapText="1"/>
    </xf>
    <xf numFmtId="165" fontId="3" fillId="0" borderId="1" xfId="0" applyNumberFormat="1" applyFont="1" applyFill="1" applyBorder="1" applyAlignment="1" applyProtection="1">
      <alignment horizontal="center" vertical="center" wrapText="1"/>
    </xf>
    <xf numFmtId="165" fontId="3" fillId="0" borderId="0" xfId="0" applyNumberFormat="1" applyFont="1" applyFill="1" applyAlignment="1" applyProtection="1">
      <alignment vertical="center" wrapText="1"/>
    </xf>
    <xf numFmtId="0" fontId="6" fillId="0" borderId="0" xfId="0" applyFont="1"/>
    <xf numFmtId="0" fontId="2" fillId="0" borderId="0" xfId="0" applyNumberFormat="1" applyFont="1" applyFill="1" applyAlignment="1" applyProtection="1">
      <alignment vertical="center" wrapText="1"/>
    </xf>
    <xf numFmtId="0" fontId="2" fillId="0" borderId="0" xfId="0" applyNumberFormat="1" applyFont="1" applyFill="1" applyAlignment="1" applyProtection="1">
      <alignment horizontal="center" vertical="center" wrapText="1"/>
    </xf>
    <xf numFmtId="165" fontId="2" fillId="0" borderId="3"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horizontal="center" vertical="center" wrapText="1"/>
    </xf>
    <xf numFmtId="0" fontId="3" fillId="0" borderId="0" xfId="0" applyNumberFormat="1" applyFont="1" applyFill="1" applyAlignment="1" applyProtection="1">
      <alignment vertical="center" wrapText="1"/>
    </xf>
    <xf numFmtId="0" fontId="4" fillId="0" borderId="0" xfId="0" applyNumberFormat="1" applyFont="1" applyFill="1" applyAlignment="1" applyProtection="1">
      <alignment horizontal="center" vertical="center" wrapText="1"/>
    </xf>
    <xf numFmtId="0" fontId="3" fillId="0" borderId="0" xfId="0" applyNumberFormat="1" applyFont="1" applyFill="1" applyAlignment="1" applyProtection="1">
      <alignment horizontal="center" vertical="center" wrapText="1"/>
    </xf>
    <xf numFmtId="0" fontId="3" fillId="0" borderId="0" xfId="0" applyNumberFormat="1" applyFont="1" applyFill="1" applyAlignment="1" applyProtection="1">
      <alignment horizontal="left" vertical="center" wrapText="1"/>
    </xf>
    <xf numFmtId="0" fontId="4" fillId="0" borderId="0" xfId="0" applyNumberFormat="1" applyFont="1" applyFill="1" applyAlignment="1" applyProtection="1">
      <alignment horizontal="left" vertical="center" wrapText="1"/>
    </xf>
    <xf numFmtId="0" fontId="2" fillId="0" borderId="3" xfId="0" applyNumberFormat="1" applyFont="1" applyFill="1" applyBorder="1" applyAlignment="1" applyProtection="1">
      <alignment horizontal="left" vertical="center" wrapText="1"/>
    </xf>
    <xf numFmtId="0" fontId="2" fillId="0" borderId="0" xfId="0" applyNumberFormat="1" applyFont="1" applyFill="1" applyAlignment="1" applyProtection="1">
      <alignment horizontal="left" vertical="center" wrapText="1"/>
    </xf>
    <xf numFmtId="0" fontId="9" fillId="0" borderId="0" xfId="0" applyNumberFormat="1" applyFont="1" applyFill="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165" fontId="9" fillId="0" borderId="1"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165" fontId="10" fillId="0" borderId="14" xfId="0" applyNumberFormat="1" applyFont="1" applyFill="1" applyBorder="1" applyAlignment="1" applyProtection="1">
      <alignment horizontal="right" vertical="center" wrapText="1"/>
    </xf>
    <xf numFmtId="0" fontId="9" fillId="0" borderId="0" xfId="0" applyNumberFormat="1" applyFont="1" applyFill="1" applyAlignment="1" applyProtection="1">
      <alignment vertical="center" wrapText="1"/>
    </xf>
    <xf numFmtId="0" fontId="10" fillId="0" borderId="14"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left" vertical="center" wrapText="1"/>
    </xf>
    <xf numFmtId="165" fontId="9" fillId="0" borderId="14" xfId="0" applyNumberFormat="1" applyFont="1" applyFill="1" applyBorder="1" applyAlignment="1" applyProtection="1">
      <alignment horizontal="right" vertical="center" wrapText="1"/>
    </xf>
    <xf numFmtId="0" fontId="26" fillId="0" borderId="0" xfId="0" applyNumberFormat="1" applyFont="1" applyFill="1" applyAlignment="1" applyProtection="1">
      <alignment vertical="center" wrapText="1"/>
    </xf>
    <xf numFmtId="0" fontId="28" fillId="0" borderId="0" xfId="0" applyNumberFormat="1" applyFont="1" applyFill="1" applyAlignment="1" applyProtection="1">
      <alignment horizontal="center" vertical="center" wrapText="1"/>
    </xf>
    <xf numFmtId="170" fontId="10" fillId="0" borderId="14" xfId="1" applyNumberFormat="1" applyFont="1" applyFill="1" applyBorder="1" applyAlignment="1" applyProtection="1">
      <alignment horizontal="right" vertical="center" wrapText="1"/>
    </xf>
    <xf numFmtId="171" fontId="10" fillId="0" borderId="14" xfId="0" applyNumberFormat="1" applyFont="1" applyFill="1" applyBorder="1" applyAlignment="1" applyProtection="1">
      <alignment horizontal="right" vertical="center" wrapText="1"/>
    </xf>
    <xf numFmtId="0" fontId="24" fillId="0" borderId="14" xfId="0" applyNumberFormat="1" applyFont="1" applyFill="1" applyBorder="1" applyAlignment="1" applyProtection="1">
      <alignment horizontal="center" vertical="center" wrapText="1"/>
    </xf>
    <xf numFmtId="0" fontId="24" fillId="0" borderId="14" xfId="0" applyNumberFormat="1" applyFont="1" applyFill="1" applyBorder="1" applyAlignment="1" applyProtection="1">
      <alignment horizontal="left" vertical="center" wrapText="1"/>
    </xf>
    <xf numFmtId="165" fontId="24" fillId="0" borderId="14" xfId="0" applyNumberFormat="1" applyFont="1" applyFill="1" applyBorder="1" applyAlignment="1" applyProtection="1">
      <alignment horizontal="right" vertical="center" wrapText="1"/>
    </xf>
    <xf numFmtId="170" fontId="24" fillId="0" borderId="14" xfId="1" applyNumberFormat="1" applyFont="1" applyFill="1" applyBorder="1" applyAlignment="1" applyProtection="1">
      <alignment horizontal="right" vertical="center" wrapText="1"/>
    </xf>
    <xf numFmtId="170" fontId="9" fillId="0" borderId="14" xfId="1" applyNumberFormat="1" applyFont="1" applyFill="1" applyBorder="1" applyAlignment="1" applyProtection="1">
      <alignment horizontal="right" vertical="center" wrapText="1"/>
    </xf>
    <xf numFmtId="171" fontId="9" fillId="0" borderId="14" xfId="0" applyNumberFormat="1" applyFont="1" applyFill="1" applyBorder="1" applyAlignment="1" applyProtection="1">
      <alignment horizontal="right" vertical="center" wrapText="1"/>
    </xf>
    <xf numFmtId="0" fontId="10" fillId="0" borderId="0" xfId="0" applyNumberFormat="1" applyFont="1" applyFill="1" applyAlignment="1" applyProtection="1">
      <alignment vertical="center" wrapText="1"/>
    </xf>
    <xf numFmtId="170" fontId="26" fillId="0" borderId="14" xfId="1" applyNumberFormat="1" applyFont="1" applyFill="1" applyBorder="1" applyAlignment="1" applyProtection="1">
      <alignment horizontal="right" vertical="center" wrapText="1"/>
    </xf>
    <xf numFmtId="171" fontId="26" fillId="0" borderId="14" xfId="0" applyNumberFormat="1" applyFont="1" applyFill="1" applyBorder="1" applyAlignment="1" applyProtection="1">
      <alignment horizontal="right" vertical="center" wrapText="1"/>
    </xf>
    <xf numFmtId="0" fontId="0" fillId="0" borderId="0" xfId="0" applyFont="1"/>
    <xf numFmtId="0" fontId="29" fillId="0" borderId="0" xfId="19" applyFont="1" applyAlignment="1">
      <alignment horizontal="left"/>
    </xf>
    <xf numFmtId="0" fontId="30" fillId="0" borderId="0" xfId="19" applyFont="1"/>
    <xf numFmtId="0" fontId="18" fillId="0" borderId="0" xfId="20" applyFont="1"/>
    <xf numFmtId="3" fontId="31" fillId="0" borderId="0" xfId="20" applyNumberFormat="1" applyFont="1"/>
    <xf numFmtId="3" fontId="32" fillId="0" borderId="0" xfId="20" applyNumberFormat="1" applyFont="1"/>
    <xf numFmtId="3" fontId="18" fillId="0" borderId="0" xfId="20" applyNumberFormat="1" applyFont="1"/>
    <xf numFmtId="165" fontId="2" fillId="0" borderId="0" xfId="0" applyNumberFormat="1" applyFont="1" applyAlignment="1">
      <alignment vertical="center" wrapText="1"/>
    </xf>
    <xf numFmtId="0" fontId="19" fillId="0" borderId="0" xfId="20" applyFont="1"/>
    <xf numFmtId="3" fontId="20" fillId="0" borderId="0" xfId="20" applyNumberFormat="1" applyFont="1" applyAlignment="1">
      <alignment horizontal="right" vertical="center"/>
    </xf>
    <xf numFmtId="0" fontId="30" fillId="0" borderId="0" xfId="19" applyFont="1" applyAlignment="1">
      <alignment horizontal="center"/>
    </xf>
    <xf numFmtId="3" fontId="34" fillId="0" borderId="0" xfId="20" applyNumberFormat="1" applyFont="1" applyAlignment="1">
      <alignment vertical="center" wrapText="1"/>
    </xf>
    <xf numFmtId="3" fontId="35" fillId="0" borderId="0" xfId="20" applyNumberFormat="1" applyFont="1" applyAlignment="1">
      <alignment vertical="center" wrapText="1"/>
    </xf>
    <xf numFmtId="3" fontId="20" fillId="0" borderId="0" xfId="20" applyNumberFormat="1" applyFont="1" applyAlignment="1">
      <alignment vertical="center" wrapText="1"/>
    </xf>
    <xf numFmtId="0" fontId="20" fillId="0" borderId="0" xfId="20" applyFont="1" applyAlignment="1">
      <alignment vertical="center" wrapText="1"/>
    </xf>
    <xf numFmtId="3" fontId="37" fillId="0" borderId="0" xfId="20" applyNumberFormat="1" applyFont="1" applyAlignment="1">
      <alignment vertical="center" wrapText="1"/>
    </xf>
    <xf numFmtId="3" fontId="38" fillId="0" borderId="0" xfId="20" applyNumberFormat="1" applyFont="1" applyAlignment="1">
      <alignment vertical="center" wrapText="1"/>
    </xf>
    <xf numFmtId="3" fontId="21" fillId="0" borderId="0" xfId="20" applyNumberFormat="1" applyFont="1" applyAlignment="1">
      <alignment vertical="center" wrapText="1"/>
    </xf>
    <xf numFmtId="0" fontId="21" fillId="0" borderId="0" xfId="20" applyFont="1" applyAlignment="1">
      <alignment vertical="center" wrapText="1"/>
    </xf>
    <xf numFmtId="0" fontId="21" fillId="0" borderId="0" xfId="20" applyFont="1" applyAlignment="1">
      <alignment horizontal="right" vertical="center"/>
    </xf>
    <xf numFmtId="3" fontId="18" fillId="0" borderId="1" xfId="20" applyNumberFormat="1" applyFont="1" applyBorder="1" applyAlignment="1">
      <alignment horizontal="center" vertical="center" wrapText="1"/>
    </xf>
    <xf numFmtId="0" fontId="17" fillId="0" borderId="1" xfId="20" applyFont="1" applyBorder="1" applyAlignment="1">
      <alignment horizontal="center" vertical="center" wrapText="1"/>
    </xf>
    <xf numFmtId="3" fontId="39" fillId="0" borderId="1" xfId="20" applyNumberFormat="1" applyFont="1" applyBorder="1" applyAlignment="1">
      <alignment horizontal="center" vertical="center" wrapText="1"/>
    </xf>
    <xf numFmtId="3" fontId="40" fillId="0" borderId="1" xfId="20" applyNumberFormat="1" applyFont="1" applyBorder="1" applyAlignment="1">
      <alignment horizontal="center" vertical="center" wrapText="1"/>
    </xf>
    <xf numFmtId="3" fontId="17" fillId="0" borderId="1" xfId="20" applyNumberFormat="1" applyFont="1" applyBorder="1" applyAlignment="1">
      <alignment horizontal="center" vertical="center" wrapText="1"/>
    </xf>
    <xf numFmtId="0" fontId="17" fillId="0" borderId="0" xfId="20" applyFont="1"/>
    <xf numFmtId="0" fontId="46" fillId="0" borderId="0" xfId="20" applyFont="1" applyAlignment="1">
      <alignment vertical="center" wrapText="1"/>
    </xf>
    <xf numFmtId="3" fontId="47" fillId="0" borderId="0" xfId="20" applyNumberFormat="1" applyFont="1" applyAlignment="1">
      <alignment vertical="center" wrapText="1"/>
    </xf>
    <xf numFmtId="3" fontId="48" fillId="0" borderId="0" xfId="20" applyNumberFormat="1" applyFont="1" applyAlignment="1">
      <alignment vertical="center" wrapText="1"/>
    </xf>
    <xf numFmtId="3" fontId="46" fillId="0" borderId="0" xfId="20" applyNumberFormat="1" applyFont="1" applyAlignment="1">
      <alignment vertical="center" wrapText="1"/>
    </xf>
    <xf numFmtId="0" fontId="19" fillId="0" borderId="0" xfId="20" applyFont="1" applyAlignment="1">
      <alignment horizontal="justify" vertical="center"/>
    </xf>
    <xf numFmtId="0" fontId="44" fillId="0" borderId="0" xfId="20" applyFont="1"/>
    <xf numFmtId="3" fontId="45" fillId="0" borderId="0" xfId="20" applyNumberFormat="1" applyFont="1"/>
    <xf numFmtId="3" fontId="44" fillId="0" borderId="0" xfId="20" applyNumberFormat="1" applyFont="1"/>
    <xf numFmtId="3" fontId="19" fillId="0" borderId="0" xfId="20" applyNumberFormat="1" applyFont="1"/>
    <xf numFmtId="0" fontId="14" fillId="0" borderId="0" xfId="19" applyFont="1" applyAlignment="1">
      <alignment horizontal="left"/>
    </xf>
    <xf numFmtId="0" fontId="19" fillId="0" borderId="0" xfId="19"/>
    <xf numFmtId="0" fontId="0" fillId="0" borderId="0" xfId="0" applyAlignment="1"/>
    <xf numFmtId="0" fontId="57" fillId="0" borderId="0" xfId="0" applyFont="1" applyAlignment="1">
      <alignment horizontal="right" vertical="center"/>
    </xf>
    <xf numFmtId="0" fontId="19" fillId="0" borderId="0" xfId="19" applyAlignment="1">
      <alignment horizontal="center"/>
    </xf>
    <xf numFmtId="0" fontId="61" fillId="0" borderId="7" xfId="0" applyFont="1" applyBorder="1" applyAlignment="1">
      <alignment vertical="center" wrapText="1"/>
    </xf>
    <xf numFmtId="0" fontId="61" fillId="0" borderId="6" xfId="0" applyFont="1" applyBorder="1" applyAlignment="1">
      <alignment vertical="center" wrapText="1"/>
    </xf>
    <xf numFmtId="0" fontId="61" fillId="0" borderId="8" xfId="0" applyFont="1" applyBorder="1" applyAlignment="1">
      <alignment vertical="center" wrapText="1"/>
    </xf>
    <xf numFmtId="0" fontId="61" fillId="0" borderId="12" xfId="0" applyFont="1" applyBorder="1" applyAlignment="1">
      <alignment vertical="center" wrapText="1"/>
    </xf>
    <xf numFmtId="0" fontId="61" fillId="0" borderId="1" xfId="0" applyFont="1" applyBorder="1" applyAlignment="1">
      <alignment horizontal="center" vertical="center" wrapText="1"/>
    </xf>
    <xf numFmtId="0" fontId="61" fillId="0" borderId="16" xfId="0" applyFont="1" applyBorder="1" applyAlignment="1">
      <alignment vertical="center" wrapText="1"/>
    </xf>
    <xf numFmtId="0" fontId="62" fillId="0" borderId="1" xfId="0" applyFont="1" applyBorder="1" applyAlignment="1">
      <alignment horizontal="center" vertical="center" wrapText="1"/>
    </xf>
    <xf numFmtId="0" fontId="28" fillId="0" borderId="0" xfId="0" applyFont="1"/>
    <xf numFmtId="167" fontId="61" fillId="0" borderId="1" xfId="24" applyNumberFormat="1" applyFont="1" applyBorder="1" applyAlignment="1">
      <alignment horizontal="center" vertical="center" wrapText="1"/>
    </xf>
    <xf numFmtId="43" fontId="61" fillId="0" borderId="1" xfId="24" applyFont="1" applyBorder="1" applyAlignment="1">
      <alignment horizontal="center" vertical="center" wrapText="1"/>
    </xf>
    <xf numFmtId="0" fontId="10" fillId="0" borderId="0" xfId="0" applyFont="1"/>
    <xf numFmtId="0" fontId="61" fillId="0" borderId="1" xfId="0" applyFont="1" applyBorder="1" applyAlignment="1">
      <alignment vertical="center" wrapText="1"/>
    </xf>
    <xf numFmtId="167" fontId="0" fillId="0" borderId="0" xfId="0" applyNumberFormat="1"/>
    <xf numFmtId="0" fontId="63" fillId="0" borderId="1" xfId="0" applyFont="1" applyBorder="1" applyAlignment="1">
      <alignment horizontal="center" vertical="center" wrapText="1"/>
    </xf>
    <xf numFmtId="0" fontId="63" fillId="0" borderId="1" xfId="0" applyFont="1" applyBorder="1" applyAlignment="1">
      <alignment vertical="center" wrapText="1"/>
    </xf>
    <xf numFmtId="167" fontId="63" fillId="0" borderId="1" xfId="24" applyNumberFormat="1" applyFont="1" applyBorder="1" applyAlignment="1">
      <alignment horizontal="center" vertical="center" wrapText="1"/>
    </xf>
    <xf numFmtId="43" fontId="63" fillId="0" borderId="1" xfId="24" applyFont="1" applyBorder="1" applyAlignment="1">
      <alignment horizontal="center" vertical="center" wrapText="1"/>
    </xf>
    <xf numFmtId="167" fontId="63" fillId="0" borderId="9" xfId="24" applyNumberFormat="1" applyFont="1" applyBorder="1" applyAlignment="1">
      <alignment vertical="center" wrapText="1"/>
    </xf>
    <xf numFmtId="167" fontId="43" fillId="0" borderId="1" xfId="24" applyNumberFormat="1" applyFont="1" applyBorder="1" applyAlignment="1">
      <alignment horizontal="center" vertical="center" wrapText="1"/>
    </xf>
    <xf numFmtId="0" fontId="61" fillId="0" borderId="5" xfId="0" applyFont="1" applyFill="1" applyBorder="1" applyAlignment="1">
      <alignment horizontal="center" vertical="center" wrapText="1"/>
    </xf>
    <xf numFmtId="0" fontId="64" fillId="0" borderId="1" xfId="0" applyFont="1" applyBorder="1" applyAlignment="1">
      <alignment vertical="center" wrapText="1"/>
    </xf>
    <xf numFmtId="167" fontId="63" fillId="0" borderId="1" xfId="24" applyNumberFormat="1" applyFont="1" applyBorder="1" applyAlignment="1">
      <alignment vertical="center" wrapText="1"/>
    </xf>
    <xf numFmtId="167" fontId="61" fillId="0" borderId="9" xfId="24" applyNumberFormat="1" applyFont="1" applyBorder="1" applyAlignment="1">
      <alignment vertical="center" wrapText="1"/>
    </xf>
    <xf numFmtId="0" fontId="60" fillId="0" borderId="0" xfId="0" applyFont="1" applyAlignment="1">
      <alignment horizontal="center" vertical="center" wrapText="1"/>
    </xf>
    <xf numFmtId="0" fontId="65" fillId="0" borderId="0" xfId="0" applyFont="1" applyAlignment="1">
      <alignment vertical="center"/>
    </xf>
    <xf numFmtId="0" fontId="60" fillId="0" borderId="0" xfId="0" applyFont="1" applyAlignment="1">
      <alignment vertical="center"/>
    </xf>
    <xf numFmtId="0" fontId="22" fillId="0" borderId="13" xfId="19" applyFont="1" applyBorder="1" applyAlignment="1">
      <alignment horizontal="right"/>
    </xf>
    <xf numFmtId="0" fontId="22" fillId="0" borderId="13" xfId="19" applyFont="1" applyBorder="1" applyAlignment="1"/>
    <xf numFmtId="0" fontId="14" fillId="0" borderId="6" xfId="19" applyFont="1" applyBorder="1" applyAlignment="1">
      <alignment vertical="center" wrapText="1"/>
    </xf>
    <xf numFmtId="0" fontId="14" fillId="0" borderId="0" xfId="19" applyFont="1"/>
    <xf numFmtId="0" fontId="14" fillId="0" borderId="9" xfId="19" applyFont="1" applyBorder="1" applyAlignment="1">
      <alignment horizontal="center" vertical="center" wrapText="1"/>
    </xf>
    <xf numFmtId="0" fontId="19" fillId="0" borderId="1" xfId="19" applyFont="1" applyBorder="1" applyAlignment="1">
      <alignment horizontal="center" vertical="center" wrapText="1"/>
    </xf>
    <xf numFmtId="167" fontId="18" fillId="0" borderId="1" xfId="42" quotePrefix="1" applyNumberFormat="1" applyFont="1" applyBorder="1" applyAlignment="1">
      <alignment horizontal="center" vertical="center" wrapText="1"/>
    </xf>
    <xf numFmtId="167" fontId="18" fillId="0" borderId="1" xfId="42" applyNumberFormat="1" applyFont="1" applyBorder="1" applyAlignment="1">
      <alignment horizontal="center" vertical="center" wrapText="1"/>
    </xf>
    <xf numFmtId="0" fontId="19" fillId="0" borderId="0" xfId="19" applyFont="1"/>
    <xf numFmtId="0" fontId="14" fillId="0" borderId="23" xfId="19" applyFont="1" applyBorder="1" applyAlignment="1">
      <alignment horizontal="center"/>
    </xf>
    <xf numFmtId="0" fontId="14" fillId="0" borderId="24" xfId="19" applyFont="1" applyBorder="1"/>
    <xf numFmtId="167" fontId="20" fillId="0" borderId="5" xfId="42" applyNumberFormat="1" applyFont="1" applyBorder="1"/>
    <xf numFmtId="43" fontId="14" fillId="0" borderId="20" xfId="43" applyFont="1" applyBorder="1"/>
    <xf numFmtId="0" fontId="14" fillId="0" borderId="20" xfId="19" applyFont="1" applyBorder="1" applyAlignment="1">
      <alignment horizontal="center"/>
    </xf>
    <xf numFmtId="0" fontId="14" fillId="0" borderId="25" xfId="19" applyFont="1" applyBorder="1"/>
    <xf numFmtId="167" fontId="20" fillId="0" borderId="22" xfId="42" applyNumberFormat="1" applyFont="1" applyBorder="1"/>
    <xf numFmtId="167" fontId="20" fillId="0" borderId="20" xfId="42" applyNumberFormat="1" applyFont="1" applyBorder="1"/>
    <xf numFmtId="0" fontId="19" fillId="0" borderId="20" xfId="19" applyFont="1" applyBorder="1" applyAlignment="1">
      <alignment horizontal="center"/>
    </xf>
    <xf numFmtId="0" fontId="19" fillId="0" borderId="25" xfId="19" applyFont="1" applyBorder="1"/>
    <xf numFmtId="167" fontId="18" fillId="0" borderId="22" xfId="42" applyNumberFormat="1" applyFont="1" applyBorder="1"/>
    <xf numFmtId="167" fontId="18" fillId="0" borderId="20" xfId="42" applyNumberFormat="1" applyFont="1" applyBorder="1"/>
    <xf numFmtId="43" fontId="19" fillId="0" borderId="20" xfId="43" applyFont="1" applyBorder="1"/>
    <xf numFmtId="0" fontId="22" fillId="0" borderId="0" xfId="19" applyFont="1"/>
    <xf numFmtId="0" fontId="25" fillId="0" borderId="0" xfId="19" applyFont="1"/>
    <xf numFmtId="167" fontId="25" fillId="0" borderId="0" xfId="19" applyNumberFormat="1" applyFont="1"/>
    <xf numFmtId="0" fontId="19" fillId="0" borderId="20" xfId="19" applyFont="1" applyBorder="1"/>
    <xf numFmtId="167" fontId="19" fillId="0" borderId="20" xfId="43" applyNumberFormat="1" applyFont="1" applyBorder="1"/>
    <xf numFmtId="0" fontId="14" fillId="0" borderId="20" xfId="19" applyFont="1" applyBorder="1"/>
    <xf numFmtId="0" fontId="20" fillId="0" borderId="20" xfId="19" applyFont="1" applyBorder="1"/>
    <xf numFmtId="0" fontId="20" fillId="0" borderId="23" xfId="19" applyFont="1" applyBorder="1"/>
    <xf numFmtId="167" fontId="20" fillId="0" borderId="23" xfId="42" applyNumberFormat="1" applyFont="1" applyBorder="1"/>
    <xf numFmtId="0" fontId="19" fillId="0" borderId="20" xfId="19" quotePrefix="1" applyFont="1" applyBorder="1"/>
    <xf numFmtId="167" fontId="19" fillId="0" borderId="0" xfId="19" applyNumberFormat="1" applyFont="1"/>
    <xf numFmtId="43" fontId="14" fillId="0" borderId="20" xfId="43" applyNumberFormat="1" applyFont="1" applyBorder="1"/>
    <xf numFmtId="0" fontId="14" fillId="0" borderId="21" xfId="19" applyFont="1" applyBorder="1" applyAlignment="1">
      <alignment horizontal="center"/>
    </xf>
    <xf numFmtId="0" fontId="14" fillId="0" borderId="21" xfId="19" applyFont="1" applyBorder="1"/>
    <xf numFmtId="167" fontId="20" fillId="0" borderId="21" xfId="42" applyNumberFormat="1" applyFont="1" applyBorder="1"/>
    <xf numFmtId="43" fontId="19" fillId="0" borderId="21" xfId="43" applyFont="1" applyBorder="1"/>
    <xf numFmtId="0" fontId="68" fillId="0" borderId="0" xfId="0" applyFont="1"/>
    <xf numFmtId="0" fontId="68" fillId="2" borderId="0" xfId="0" applyFont="1" applyFill="1"/>
    <xf numFmtId="0" fontId="19" fillId="0" borderId="0" xfId="0" applyFont="1" applyAlignment="1"/>
    <xf numFmtId="0" fontId="14" fillId="0" borderId="0" xfId="0" applyFont="1"/>
    <xf numFmtId="0" fontId="69" fillId="0" borderId="0" xfId="0" applyFont="1"/>
    <xf numFmtId="0" fontId="69" fillId="2" borderId="0" xfId="0" applyFont="1" applyFill="1"/>
    <xf numFmtId="0" fontId="14" fillId="2" borderId="0" xfId="0" applyFont="1" applyFill="1"/>
    <xf numFmtId="0" fontId="70" fillId="0" borderId="0" xfId="0" applyFont="1"/>
    <xf numFmtId="167" fontId="70" fillId="0" borderId="0" xfId="0" applyNumberFormat="1" applyFo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8" fillId="0" borderId="1" xfId="0" applyFont="1" applyBorder="1" applyAlignment="1">
      <alignment horizontal="center"/>
    </xf>
    <xf numFmtId="0" fontId="18" fillId="2" borderId="1" xfId="0" applyFont="1" applyFill="1" applyBorder="1" applyAlignment="1">
      <alignment horizontal="center"/>
    </xf>
    <xf numFmtId="0" fontId="13" fillId="0" borderId="19" xfId="0" applyFont="1" applyBorder="1" applyAlignment="1">
      <alignment horizontal="center"/>
    </xf>
    <xf numFmtId="167" fontId="41" fillId="2" borderId="20" xfId="44" applyNumberFormat="1" applyFont="1" applyFill="1" applyBorder="1"/>
    <xf numFmtId="43" fontId="41" fillId="0" borderId="20" xfId="44" applyFont="1" applyBorder="1"/>
    <xf numFmtId="0" fontId="71" fillId="0" borderId="0" xfId="0" applyFont="1"/>
    <xf numFmtId="0" fontId="13" fillId="0" borderId="20" xfId="0" applyFont="1" applyBorder="1"/>
    <xf numFmtId="0" fontId="13" fillId="0" borderId="20" xfId="0" applyFont="1" applyBorder="1" applyAlignment="1">
      <alignment vertical="center" wrapText="1"/>
    </xf>
    <xf numFmtId="167" fontId="13" fillId="0" borderId="20" xfId="44" applyNumberFormat="1" applyFont="1" applyBorder="1" applyAlignment="1">
      <alignment vertical="center" wrapText="1"/>
    </xf>
    <xf numFmtId="167" fontId="41" fillId="2" borderId="20" xfId="44" applyNumberFormat="1" applyFont="1" applyFill="1" applyBorder="1" applyAlignment="1">
      <alignment vertical="center" wrapText="1"/>
    </xf>
    <xf numFmtId="167" fontId="68" fillId="0" borderId="0" xfId="0" applyNumberFormat="1" applyFont="1"/>
    <xf numFmtId="0" fontId="12" fillId="0" borderId="20" xfId="0" quotePrefix="1" applyFont="1" applyBorder="1"/>
    <xf numFmtId="167" fontId="42" fillId="2" borderId="20" xfId="44" applyNumberFormat="1" applyFont="1" applyFill="1" applyBorder="1"/>
    <xf numFmtId="43" fontId="42" fillId="0" borderId="20" xfId="44" applyFont="1" applyBorder="1"/>
    <xf numFmtId="0" fontId="13" fillId="0" borderId="20" xfId="0" applyFont="1" applyFill="1" applyBorder="1"/>
    <xf numFmtId="167" fontId="41" fillId="0" borderId="20" xfId="44" applyNumberFormat="1" applyFont="1" applyFill="1" applyBorder="1"/>
    <xf numFmtId="0" fontId="71" fillId="0" borderId="0" xfId="0" applyFont="1" applyFill="1"/>
    <xf numFmtId="43" fontId="73" fillId="0" borderId="20" xfId="44" applyFont="1" applyBorder="1"/>
    <xf numFmtId="0" fontId="12" fillId="0" borderId="20" xfId="0" applyFont="1" applyBorder="1"/>
    <xf numFmtId="0" fontId="17" fillId="0" borderId="20" xfId="0" applyFont="1" applyBorder="1"/>
    <xf numFmtId="167" fontId="73" fillId="2" borderId="20" xfId="44" applyNumberFormat="1" applyFont="1" applyFill="1" applyBorder="1"/>
    <xf numFmtId="0" fontId="74" fillId="0" borderId="0" xfId="0" applyFont="1"/>
    <xf numFmtId="0" fontId="13" fillId="0" borderId="21" xfId="0" applyFont="1" applyBorder="1"/>
    <xf numFmtId="167" fontId="41" fillId="0" borderId="21" xfId="44" applyNumberFormat="1" applyFont="1" applyBorder="1"/>
    <xf numFmtId="167" fontId="41" fillId="2" borderId="21" xfId="44" applyNumberFormat="1" applyFont="1" applyFill="1" applyBorder="1"/>
    <xf numFmtId="43" fontId="73" fillId="0" borderId="21" xfId="44" applyFont="1" applyBorder="1"/>
    <xf numFmtId="0" fontId="75" fillId="0" borderId="0" xfId="0" applyFont="1" applyAlignment="1">
      <alignment horizontal="center"/>
    </xf>
    <xf numFmtId="167" fontId="68" fillId="0" borderId="0" xfId="44" applyNumberFormat="1" applyFont="1"/>
    <xf numFmtId="167" fontId="68" fillId="2" borderId="0" xfId="44" applyNumberFormat="1" applyFont="1" applyFill="1"/>
    <xf numFmtId="0" fontId="12" fillId="0" borderId="0" xfId="0" applyFont="1"/>
    <xf numFmtId="0" fontId="14" fillId="0" borderId="5" xfId="19" applyFont="1" applyBorder="1" applyAlignment="1">
      <alignment horizontal="center"/>
    </xf>
    <xf numFmtId="0" fontId="13" fillId="0" borderId="19" xfId="20" applyFont="1" applyBorder="1" applyAlignment="1">
      <alignment horizontal="center" vertical="center" wrapText="1"/>
    </xf>
    <xf numFmtId="0" fontId="13" fillId="0" borderId="19" xfId="20" applyFont="1" applyBorder="1" applyAlignment="1">
      <alignment vertical="center" wrapText="1"/>
    </xf>
    <xf numFmtId="3" fontId="76" fillId="0" borderId="19" xfId="20" applyNumberFormat="1" applyFont="1" applyBorder="1" applyAlignment="1">
      <alignment vertical="center" wrapText="1"/>
    </xf>
    <xf numFmtId="3" fontId="77" fillId="0" borderId="19" xfId="20" applyNumberFormat="1" applyFont="1" applyBorder="1" applyAlignment="1">
      <alignment vertical="center" wrapText="1"/>
    </xf>
    <xf numFmtId="164" fontId="77" fillId="0" borderId="19" xfId="21" applyFont="1" applyBorder="1" applyAlignment="1">
      <alignment vertical="center" wrapText="1"/>
    </xf>
    <xf numFmtId="164" fontId="13" fillId="0" borderId="19" xfId="21" applyFont="1" applyBorder="1" applyAlignment="1">
      <alignment vertical="center" wrapText="1"/>
    </xf>
    <xf numFmtId="164" fontId="13" fillId="0" borderId="19" xfId="22" applyFont="1" applyFill="1" applyBorder="1" applyAlignment="1">
      <alignment vertical="center" wrapText="1"/>
    </xf>
    <xf numFmtId="168" fontId="77" fillId="0" borderId="19" xfId="22" applyNumberFormat="1" applyFont="1" applyFill="1" applyBorder="1" applyAlignment="1">
      <alignment horizontal="right" vertical="center" wrapText="1"/>
    </xf>
    <xf numFmtId="168" fontId="13" fillId="0" borderId="19" xfId="22" applyNumberFormat="1" applyFont="1" applyFill="1" applyBorder="1" applyAlignment="1">
      <alignment horizontal="right" vertical="center" wrapText="1"/>
    </xf>
    <xf numFmtId="3" fontId="13" fillId="0" borderId="19" xfId="20" applyNumberFormat="1" applyFont="1" applyBorder="1" applyAlignment="1">
      <alignment vertical="center" wrapText="1"/>
    </xf>
    <xf numFmtId="172" fontId="13" fillId="0" borderId="19" xfId="20" applyNumberFormat="1" applyFont="1" applyBorder="1" applyAlignment="1">
      <alignment vertical="center" wrapText="1"/>
    </xf>
    <xf numFmtId="0" fontId="12" fillId="0" borderId="0" xfId="20" applyFont="1"/>
    <xf numFmtId="0" fontId="13" fillId="0" borderId="20" xfId="20" applyFont="1" applyBorder="1" applyAlignment="1">
      <alignment horizontal="center" vertical="center" wrapText="1"/>
    </xf>
    <xf numFmtId="0" fontId="13" fillId="0" borderId="20" xfId="20" applyFont="1" applyBorder="1" applyAlignment="1">
      <alignment vertical="center" wrapText="1"/>
    </xf>
    <xf numFmtId="3" fontId="76" fillId="0" borderId="20" xfId="20" applyNumberFormat="1" applyFont="1" applyBorder="1" applyAlignment="1">
      <alignment vertical="center" wrapText="1"/>
    </xf>
    <xf numFmtId="3" fontId="77" fillId="0" borderId="20" xfId="20" applyNumberFormat="1" applyFont="1" applyBorder="1" applyAlignment="1">
      <alignment vertical="center" wrapText="1"/>
    </xf>
    <xf numFmtId="164" fontId="77" fillId="0" borderId="20" xfId="21" applyFont="1" applyBorder="1" applyAlignment="1">
      <alignment vertical="center" wrapText="1"/>
    </xf>
    <xf numFmtId="164" fontId="13" fillId="0" borderId="20" xfId="21" applyFont="1" applyBorder="1" applyAlignment="1">
      <alignment vertical="center" wrapText="1"/>
    </xf>
    <xf numFmtId="164" fontId="13" fillId="0" borderId="20" xfId="22" applyFont="1" applyFill="1" applyBorder="1" applyAlignment="1">
      <alignment vertical="center" wrapText="1"/>
    </xf>
    <xf numFmtId="168" fontId="77" fillId="0" borderId="20" xfId="22" applyNumberFormat="1" applyFont="1" applyFill="1" applyBorder="1" applyAlignment="1">
      <alignment horizontal="right" vertical="center" wrapText="1"/>
    </xf>
    <xf numFmtId="168" fontId="13" fillId="0" borderId="20" xfId="22" applyNumberFormat="1" applyFont="1" applyFill="1" applyBorder="1" applyAlignment="1">
      <alignment horizontal="right" vertical="center" wrapText="1"/>
    </xf>
    <xf numFmtId="3" fontId="13" fillId="0" borderId="20" xfId="20" applyNumberFormat="1" applyFont="1" applyBorder="1" applyAlignment="1">
      <alignment vertical="center" wrapText="1"/>
    </xf>
    <xf numFmtId="172" fontId="13" fillId="0" borderId="20" xfId="20" applyNumberFormat="1" applyFont="1" applyBorder="1" applyAlignment="1">
      <alignment vertical="center" wrapText="1"/>
    </xf>
    <xf numFmtId="0" fontId="12" fillId="0" borderId="20" xfId="20" applyFont="1" applyBorder="1" applyAlignment="1">
      <alignment horizontal="center" vertical="center" wrapText="1"/>
    </xf>
    <xf numFmtId="0" fontId="12" fillId="0" borderId="20" xfId="20" applyFont="1" applyBorder="1" applyAlignment="1">
      <alignment vertical="center" wrapText="1"/>
    </xf>
    <xf numFmtId="3" fontId="78" fillId="0" borderId="20" xfId="20" applyNumberFormat="1" applyFont="1" applyBorder="1" applyAlignment="1">
      <alignment vertical="center" wrapText="1"/>
    </xf>
    <xf numFmtId="3" fontId="79" fillId="0" borderId="20" xfId="20" applyNumberFormat="1" applyFont="1" applyBorder="1" applyAlignment="1">
      <alignment vertical="center" wrapText="1"/>
    </xf>
    <xf numFmtId="164" fontId="79" fillId="0" borderId="20" xfId="21" applyFont="1" applyBorder="1" applyAlignment="1">
      <alignment vertical="center" wrapText="1"/>
    </xf>
    <xf numFmtId="164" fontId="12" fillId="0" borderId="20" xfId="21" applyFont="1" applyBorder="1" applyAlignment="1">
      <alignment vertical="center" wrapText="1"/>
    </xf>
    <xf numFmtId="164" fontId="12" fillId="0" borderId="20" xfId="22" applyFont="1" applyFill="1" applyBorder="1" applyAlignment="1">
      <alignment vertical="center" wrapText="1"/>
    </xf>
    <xf numFmtId="168" fontId="79" fillId="0" borderId="20" xfId="22" applyNumberFormat="1" applyFont="1" applyFill="1" applyBorder="1" applyAlignment="1">
      <alignment horizontal="right" vertical="center" wrapText="1"/>
    </xf>
    <xf numFmtId="168" fontId="12" fillId="0" borderId="20" xfId="22" applyNumberFormat="1" applyFont="1" applyFill="1" applyBorder="1" applyAlignment="1">
      <alignment horizontal="right" vertical="center" wrapText="1"/>
    </xf>
    <xf numFmtId="3" fontId="12" fillId="0" borderId="20" xfId="20" applyNumberFormat="1" applyFont="1" applyBorder="1" applyAlignment="1">
      <alignment vertical="center" wrapText="1"/>
    </xf>
    <xf numFmtId="164" fontId="78" fillId="0" borderId="20" xfId="22" applyFont="1" applyFill="1" applyBorder="1" applyAlignment="1">
      <alignment vertical="center" wrapText="1"/>
    </xf>
    <xf numFmtId="164" fontId="79" fillId="0" borderId="20" xfId="21" applyFont="1" applyFill="1" applyBorder="1" applyAlignment="1">
      <alignment vertical="center" wrapText="1"/>
    </xf>
    <xf numFmtId="164" fontId="12" fillId="0" borderId="20" xfId="21" applyFont="1" applyFill="1" applyBorder="1" applyAlignment="1">
      <alignment vertical="center" wrapText="1"/>
    </xf>
    <xf numFmtId="164" fontId="79" fillId="0" borderId="20" xfId="22" applyFont="1" applyFill="1" applyBorder="1" applyAlignment="1">
      <alignment vertical="center" wrapText="1"/>
    </xf>
    <xf numFmtId="172" fontId="12" fillId="0" borderId="20" xfId="20" applyNumberFormat="1" applyFont="1" applyBorder="1" applyAlignment="1">
      <alignment vertical="center" wrapText="1"/>
    </xf>
    <xf numFmtId="168" fontId="78" fillId="0" borderId="20" xfId="22" applyNumberFormat="1" applyFont="1" applyFill="1" applyBorder="1" applyAlignment="1">
      <alignment horizontal="right" vertical="center" wrapText="1"/>
    </xf>
    <xf numFmtId="0" fontId="80" fillId="2" borderId="20" xfId="20" applyFont="1" applyFill="1" applyBorder="1" applyAlignment="1">
      <alignment horizontal="center" vertical="center" wrapText="1"/>
    </xf>
    <xf numFmtId="0" fontId="80" fillId="2" borderId="20" xfId="20" applyFont="1" applyFill="1" applyBorder="1" applyAlignment="1">
      <alignment vertical="center" wrapText="1"/>
    </xf>
    <xf numFmtId="3" fontId="80" fillId="2" borderId="20" xfId="20" applyNumberFormat="1" applyFont="1" applyFill="1" applyBorder="1" applyAlignment="1">
      <alignment vertical="center" wrapText="1"/>
    </xf>
    <xf numFmtId="164" fontId="80" fillId="2" borderId="20" xfId="21" applyFont="1" applyFill="1" applyBorder="1" applyAlignment="1">
      <alignment vertical="center" wrapText="1"/>
    </xf>
    <xf numFmtId="164" fontId="80" fillId="2" borderId="20" xfId="22" applyFont="1" applyFill="1" applyBorder="1" applyAlignment="1">
      <alignment vertical="center" wrapText="1"/>
    </xf>
    <xf numFmtId="172" fontId="80" fillId="2" borderId="20" xfId="20" applyNumberFormat="1" applyFont="1" applyFill="1" applyBorder="1" applyAlignment="1">
      <alignment vertical="center" wrapText="1"/>
    </xf>
    <xf numFmtId="0" fontId="80" fillId="2" borderId="0" xfId="20" applyFont="1" applyFill="1"/>
    <xf numFmtId="164" fontId="77" fillId="0" borderId="20" xfId="22" applyFont="1" applyFill="1" applyBorder="1" applyAlignment="1">
      <alignment vertical="center" wrapText="1"/>
    </xf>
    <xf numFmtId="0" fontId="12" fillId="0" borderId="22" xfId="20" applyFont="1" applyBorder="1" applyAlignment="1">
      <alignment vertical="center" wrapText="1"/>
    </xf>
    <xf numFmtId="164" fontId="12" fillId="0" borderId="22" xfId="22" applyFont="1" applyFill="1" applyBorder="1" applyAlignment="1">
      <alignment vertical="center" wrapText="1"/>
    </xf>
    <xf numFmtId="3" fontId="12" fillId="0" borderId="22" xfId="20" applyNumberFormat="1" applyFont="1" applyBorder="1" applyAlignment="1">
      <alignment vertical="center" wrapText="1"/>
    </xf>
    <xf numFmtId="0" fontId="12" fillId="0" borderId="21" xfId="20" applyFont="1" applyBorder="1" applyAlignment="1">
      <alignment horizontal="center" vertical="center" wrapText="1"/>
    </xf>
    <xf numFmtId="0" fontId="12" fillId="0" borderId="21" xfId="20" applyFont="1" applyBorder="1" applyAlignment="1">
      <alignment vertical="center" wrapText="1"/>
    </xf>
    <xf numFmtId="3" fontId="78" fillId="0" borderId="21" xfId="20" applyNumberFormat="1" applyFont="1" applyBorder="1" applyAlignment="1">
      <alignment vertical="center" wrapText="1"/>
    </xf>
    <xf numFmtId="3" fontId="79" fillId="0" borderId="21" xfId="20" applyNumberFormat="1" applyFont="1" applyBorder="1" applyAlignment="1">
      <alignment vertical="center" wrapText="1"/>
    </xf>
    <xf numFmtId="3" fontId="12" fillId="0" borderId="21" xfId="20" applyNumberFormat="1" applyFont="1" applyBorder="1" applyAlignment="1">
      <alignment vertical="center" wrapText="1"/>
    </xf>
    <xf numFmtId="172" fontId="12" fillId="0" borderId="21" xfId="20" applyNumberFormat="1" applyFont="1" applyBorder="1" applyAlignment="1">
      <alignment horizontal="center" vertical="center" wrapText="1"/>
    </xf>
    <xf numFmtId="168" fontId="78" fillId="0" borderId="20" xfId="22" applyNumberFormat="1" applyFont="1" applyFill="1" applyBorder="1" applyAlignment="1">
      <alignment vertical="center" wrapText="1"/>
    </xf>
    <xf numFmtId="168" fontId="76" fillId="0" borderId="20" xfId="22" applyNumberFormat="1" applyFont="1" applyFill="1" applyBorder="1" applyAlignment="1">
      <alignment horizontal="right" vertical="center" wrapText="1"/>
    </xf>
    <xf numFmtId="168" fontId="12" fillId="0" borderId="22" xfId="22" applyNumberFormat="1" applyFont="1" applyFill="1" applyBorder="1" applyAlignment="1">
      <alignment horizontal="right" vertical="center" wrapText="1"/>
    </xf>
    <xf numFmtId="168" fontId="79" fillId="0" borderId="21" xfId="20" applyNumberFormat="1" applyFont="1" applyBorder="1" applyAlignment="1">
      <alignment horizontal="right" vertical="center" wrapText="1"/>
    </xf>
    <xf numFmtId="168" fontId="12" fillId="0" borderId="21" xfId="20" applyNumberFormat="1" applyFont="1" applyBorder="1" applyAlignment="1">
      <alignment horizontal="right" vertical="center" wrapText="1"/>
    </xf>
    <xf numFmtId="0" fontId="80" fillId="0" borderId="20" xfId="20" applyFont="1" applyBorder="1" applyAlignment="1">
      <alignment horizontal="center" vertical="center" wrapText="1"/>
    </xf>
    <xf numFmtId="0" fontId="80" fillId="0" borderId="20" xfId="20" applyFont="1" applyBorder="1" applyAlignment="1">
      <alignment vertical="center" wrapText="1"/>
    </xf>
    <xf numFmtId="3" fontId="80" fillId="0" borderId="20" xfId="20" applyNumberFormat="1" applyFont="1" applyBorder="1" applyAlignment="1">
      <alignment vertical="center" wrapText="1"/>
    </xf>
    <xf numFmtId="164" fontId="80" fillId="0" borderId="20" xfId="22" applyFont="1" applyFill="1" applyBorder="1" applyAlignment="1">
      <alignment vertical="center" wrapText="1"/>
    </xf>
    <xf numFmtId="168" fontId="80" fillId="0" borderId="20" xfId="22" applyNumberFormat="1" applyFont="1" applyFill="1" applyBorder="1" applyAlignment="1">
      <alignment horizontal="right" vertical="center" wrapText="1"/>
    </xf>
    <xf numFmtId="164" fontId="80" fillId="0" borderId="20" xfId="21" applyFont="1" applyBorder="1" applyAlignment="1">
      <alignment vertical="center" wrapText="1"/>
    </xf>
    <xf numFmtId="172" fontId="80" fillId="0" borderId="20" xfId="20" applyNumberFormat="1" applyFont="1" applyBorder="1" applyAlignment="1">
      <alignment vertical="center" wrapText="1"/>
    </xf>
    <xf numFmtId="0" fontId="80" fillId="0" borderId="0" xfId="20" applyFont="1"/>
    <xf numFmtId="167" fontId="77" fillId="0" borderId="19" xfId="1" applyNumberFormat="1" applyFont="1" applyFill="1" applyBorder="1" applyAlignment="1">
      <alignment horizontal="right" vertical="center" wrapText="1"/>
    </xf>
    <xf numFmtId="167" fontId="13" fillId="0" borderId="19" xfId="1" applyNumberFormat="1" applyFont="1" applyFill="1" applyBorder="1" applyAlignment="1">
      <alignment horizontal="right" vertical="center" wrapText="1"/>
    </xf>
    <xf numFmtId="167" fontId="77" fillId="0" borderId="20" xfId="1" applyNumberFormat="1" applyFont="1" applyFill="1" applyBorder="1" applyAlignment="1">
      <alignment horizontal="right" vertical="center" wrapText="1"/>
    </xf>
    <xf numFmtId="167" fontId="13" fillId="0" borderId="20" xfId="1" applyNumberFormat="1" applyFont="1" applyFill="1" applyBorder="1" applyAlignment="1">
      <alignment horizontal="right" vertical="center" wrapText="1"/>
    </xf>
    <xf numFmtId="168" fontId="78" fillId="0" borderId="21" xfId="20" applyNumberFormat="1" applyFont="1" applyBorder="1" applyAlignment="1">
      <alignment horizontal="right" vertical="center" wrapText="1"/>
    </xf>
    <xf numFmtId="164" fontId="80" fillId="0" borderId="20" xfId="21" applyFont="1" applyFill="1" applyBorder="1" applyAlignment="1">
      <alignment vertical="center" wrapText="1"/>
    </xf>
    <xf numFmtId="165" fontId="2" fillId="0" borderId="0" xfId="0" applyNumberFormat="1" applyFont="1" applyFill="1" applyAlignment="1" applyProtection="1">
      <alignment horizontal="center" vertical="center" wrapText="1"/>
    </xf>
    <xf numFmtId="165" fontId="4" fillId="0" borderId="0" xfId="0" applyNumberFormat="1" applyFont="1" applyFill="1" applyAlignment="1" applyProtection="1">
      <alignment horizontal="right" vertical="center" wrapText="1"/>
    </xf>
    <xf numFmtId="0" fontId="61" fillId="0" borderId="15" xfId="0" applyFont="1" applyBorder="1" applyAlignment="1">
      <alignment horizontal="center" vertical="center" wrapText="1"/>
    </xf>
    <xf numFmtId="165" fontId="3" fillId="0" borderId="0" xfId="0" applyNumberFormat="1" applyFont="1" applyFill="1" applyAlignment="1" applyProtection="1">
      <alignment horizontal="center" vertical="center" wrapText="1"/>
    </xf>
    <xf numFmtId="167" fontId="41" fillId="0" borderId="20" xfId="1" applyNumberFormat="1" applyFont="1" applyBorder="1"/>
    <xf numFmtId="167" fontId="42" fillId="0" borderId="20" xfId="1" applyNumberFormat="1" applyFont="1" applyBorder="1"/>
    <xf numFmtId="167" fontId="41" fillId="0" borderId="20" xfId="1" applyNumberFormat="1" applyFont="1" applyBorder="1" applyAlignment="1">
      <alignment horizontal="right"/>
    </xf>
    <xf numFmtId="167" fontId="42" fillId="0" borderId="20" xfId="1" applyNumberFormat="1" applyFont="1" applyBorder="1" applyAlignment="1">
      <alignment horizontal="right"/>
    </xf>
    <xf numFmtId="167" fontId="41" fillId="0" borderId="20" xfId="1" applyNumberFormat="1" applyFont="1" applyFill="1" applyBorder="1" applyAlignment="1">
      <alignment horizontal="right"/>
    </xf>
    <xf numFmtId="167" fontId="73" fillId="0" borderId="20" xfId="1" applyNumberFormat="1" applyFont="1" applyBorder="1" applyAlignment="1">
      <alignment horizontal="right"/>
    </xf>
    <xf numFmtId="167" fontId="41" fillId="0" borderId="20" xfId="1" applyNumberFormat="1" applyFont="1" applyBorder="1" applyAlignment="1">
      <alignment horizontal="right" vertical="center" wrapText="1"/>
    </xf>
    <xf numFmtId="167" fontId="72" fillId="0" borderId="0" xfId="1" applyNumberFormat="1" applyFont="1"/>
    <xf numFmtId="167" fontId="13" fillId="0" borderId="0" xfId="1" applyNumberFormat="1" applyFont="1"/>
    <xf numFmtId="0" fontId="19" fillId="0" borderId="0" xfId="19" applyFont="1" applyAlignment="1">
      <alignment horizontal="center"/>
    </xf>
    <xf numFmtId="0" fontId="66" fillId="0" borderId="0" xfId="19" applyFont="1" applyAlignment="1">
      <alignment horizontal="center" vertical="center" wrapText="1"/>
    </xf>
    <xf numFmtId="0" fontId="67" fillId="0" borderId="0" xfId="19" applyFont="1" applyAlignment="1">
      <alignment horizontal="center" vertical="center" wrapText="1"/>
    </xf>
    <xf numFmtId="0" fontId="14" fillId="0" borderId="1" xfId="19" applyFont="1" applyBorder="1" applyAlignment="1">
      <alignment horizontal="center" vertical="center" wrapText="1"/>
    </xf>
    <xf numFmtId="0" fontId="14" fillId="0" borderId="4" xfId="19" applyFont="1" applyBorder="1" applyAlignment="1">
      <alignment horizontal="center" vertical="center" wrapText="1"/>
    </xf>
    <xf numFmtId="0" fontId="14" fillId="0" borderId="9" xfId="19" applyFont="1" applyBorder="1" applyAlignment="1">
      <alignment horizontal="center" vertical="center" wrapText="1"/>
    </xf>
    <xf numFmtId="167" fontId="68" fillId="0" borderId="0" xfId="0" applyNumberFormat="1" applyFont="1" applyAlignment="1">
      <alignment horizontal="center"/>
    </xf>
    <xf numFmtId="0" fontId="75" fillId="0" borderId="0" xfId="0" applyFont="1" applyAlignment="1">
      <alignment horizontal="center"/>
    </xf>
    <xf numFmtId="0" fontId="19" fillId="0" borderId="0" xfId="0" applyFont="1" applyAlignment="1">
      <alignment horizontal="center"/>
    </xf>
    <xf numFmtId="0" fontId="33" fillId="0" borderId="0" xfId="0" applyFont="1" applyAlignment="1">
      <alignment horizontal="center"/>
    </xf>
    <xf numFmtId="0" fontId="70" fillId="0" borderId="0" xfId="0" applyFont="1" applyAlignment="1">
      <alignment horizontal="center"/>
    </xf>
    <xf numFmtId="0" fontId="67" fillId="0" borderId="0" xfId="0" applyFont="1" applyAlignment="1">
      <alignment horizont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xf>
    <xf numFmtId="0" fontId="20" fillId="0" borderId="6" xfId="0" applyFont="1" applyBorder="1" applyAlignment="1">
      <alignment horizontal="center" vertical="center"/>
    </xf>
    <xf numFmtId="165" fontId="9" fillId="0" borderId="2" xfId="0" applyNumberFormat="1" applyFont="1" applyFill="1" applyBorder="1" applyAlignment="1" applyProtection="1">
      <alignment horizontal="right" vertical="center" wrapText="1"/>
    </xf>
    <xf numFmtId="165" fontId="9" fillId="0" borderId="18" xfId="0" applyNumberFormat="1" applyFont="1" applyFill="1" applyBorder="1" applyAlignment="1" applyProtection="1">
      <alignment horizontal="right" vertical="center" wrapText="1"/>
    </xf>
    <xf numFmtId="165" fontId="27" fillId="0" borderId="1" xfId="0" applyNumberFormat="1" applyFont="1" applyFill="1" applyBorder="1" applyAlignment="1" applyProtection="1">
      <alignment horizontal="center" vertical="center" wrapText="1"/>
    </xf>
    <xf numFmtId="165" fontId="27" fillId="0" borderId="4" xfId="0" applyNumberFormat="1" applyFont="1" applyFill="1" applyBorder="1" applyAlignment="1" applyProtection="1">
      <alignment horizontal="center" vertical="center" wrapText="1"/>
    </xf>
    <xf numFmtId="165" fontId="27" fillId="0" borderId="5" xfId="0" applyNumberFormat="1" applyFont="1" applyFill="1" applyBorder="1" applyAlignment="1" applyProtection="1">
      <alignment horizontal="center" vertical="center" wrapText="1"/>
    </xf>
    <xf numFmtId="165" fontId="27" fillId="0" borderId="9" xfId="0" applyNumberFormat="1" applyFont="1" applyFill="1" applyBorder="1" applyAlignment="1" applyProtection="1">
      <alignment horizontal="center" vertical="center" wrapText="1"/>
    </xf>
    <xf numFmtId="165" fontId="2" fillId="0" borderId="0" xfId="0" applyNumberFormat="1" applyFont="1" applyFill="1" applyAlignment="1" applyProtection="1">
      <alignment horizontal="center" vertical="center" wrapText="1"/>
    </xf>
    <xf numFmtId="0" fontId="7" fillId="0" borderId="0" xfId="0" applyNumberFormat="1" applyFont="1" applyFill="1" applyAlignment="1" applyProtection="1">
      <alignment horizontal="center" vertical="center" wrapText="1"/>
    </xf>
    <xf numFmtId="0" fontId="8" fillId="0" borderId="0" xfId="0" applyNumberFormat="1" applyFont="1" applyFill="1" applyAlignment="1" applyProtection="1">
      <alignment horizontal="center" vertical="center" wrapText="1"/>
    </xf>
    <xf numFmtId="165" fontId="4" fillId="0" borderId="0" xfId="0" applyNumberFormat="1" applyFont="1" applyFill="1" applyAlignment="1" applyProtection="1">
      <alignment horizontal="right" vertical="center" wrapText="1"/>
    </xf>
    <xf numFmtId="0" fontId="27" fillId="0" borderId="4" xfId="0" applyNumberFormat="1" applyFont="1" applyFill="1" applyBorder="1" applyAlignment="1" applyProtection="1">
      <alignment horizontal="center" vertical="center" wrapText="1"/>
    </xf>
    <xf numFmtId="0" fontId="27" fillId="0" borderId="5" xfId="0" applyNumberFormat="1" applyFont="1" applyFill="1" applyBorder="1" applyAlignment="1" applyProtection="1">
      <alignment horizontal="center" vertical="center" wrapText="1"/>
    </xf>
    <xf numFmtId="0" fontId="27" fillId="0" borderId="9" xfId="0" applyNumberFormat="1" applyFont="1" applyFill="1" applyBorder="1" applyAlignment="1" applyProtection="1">
      <alignment horizontal="center" vertical="center" wrapText="1"/>
    </xf>
    <xf numFmtId="167" fontId="63" fillId="0" borderId="4" xfId="24" applyNumberFormat="1" applyFont="1" applyBorder="1" applyAlignment="1">
      <alignment horizontal="center" vertical="center" wrapText="1"/>
    </xf>
    <xf numFmtId="167" fontId="63" fillId="0" borderId="5" xfId="24" applyNumberFormat="1" applyFont="1" applyBorder="1" applyAlignment="1">
      <alignment horizontal="center" vertical="center" wrapText="1"/>
    </xf>
    <xf numFmtId="167" fontId="63" fillId="0" borderId="9" xfId="24" applyNumberFormat="1" applyFont="1" applyBorder="1" applyAlignment="1">
      <alignment horizontal="center" vertical="center" wrapText="1"/>
    </xf>
    <xf numFmtId="0" fontId="57" fillId="0" borderId="0" xfId="0" applyFont="1" applyAlignment="1">
      <alignment horizontal="center" vertical="center" wrapText="1"/>
    </xf>
    <xf numFmtId="0" fontId="60" fillId="0" borderId="0" xfId="0" applyFont="1" applyAlignment="1">
      <alignment horizontal="center" vertical="center" wrapText="1"/>
    </xf>
    <xf numFmtId="0" fontId="64" fillId="0" borderId="1" xfId="0" applyFont="1" applyBorder="1" applyAlignment="1">
      <alignment horizontal="center" vertical="center" wrapText="1"/>
    </xf>
    <xf numFmtId="0" fontId="57" fillId="0" borderId="1" xfId="0" applyFont="1" applyBorder="1" applyAlignment="1">
      <alignment horizontal="center" vertical="center"/>
    </xf>
    <xf numFmtId="0" fontId="58" fillId="0" borderId="0" xfId="0" applyFont="1" applyAlignment="1">
      <alignment horizontal="center" vertical="center"/>
    </xf>
    <xf numFmtId="0" fontId="59" fillId="0" borderId="0" xfId="0" applyFont="1" applyAlignment="1">
      <alignment horizontal="center" vertical="center"/>
    </xf>
    <xf numFmtId="0" fontId="60" fillId="0" borderId="13" xfId="0" applyFont="1" applyBorder="1" applyAlignment="1">
      <alignment horizontal="center" vertical="center"/>
    </xf>
    <xf numFmtId="0" fontId="61" fillId="0" borderId="4" xfId="0" applyFont="1" applyBorder="1" applyAlignment="1">
      <alignment horizontal="center" vertical="center" wrapText="1"/>
    </xf>
    <xf numFmtId="0" fontId="61" fillId="0" borderId="9" xfId="0" applyFont="1" applyBorder="1" applyAlignment="1">
      <alignment horizontal="center" vertical="center" wrapText="1"/>
    </xf>
    <xf numFmtId="0" fontId="61" fillId="0" borderId="10"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16" xfId="0" applyFont="1" applyBorder="1" applyAlignment="1">
      <alignment horizontal="center" vertical="center" wrapText="1"/>
    </xf>
    <xf numFmtId="165" fontId="3" fillId="0" borderId="0" xfId="0" applyNumberFormat="1" applyFont="1" applyFill="1" applyAlignment="1" applyProtection="1">
      <alignment horizontal="center" vertical="center" wrapText="1"/>
    </xf>
    <xf numFmtId="165" fontId="2" fillId="0" borderId="0" xfId="0" applyNumberFormat="1" applyFont="1" applyAlignment="1">
      <alignment horizontal="center" vertical="center" wrapText="1"/>
    </xf>
    <xf numFmtId="0" fontId="18" fillId="0" borderId="4" xfId="20" applyFont="1" applyBorder="1" applyAlignment="1">
      <alignment horizontal="center" vertical="center" wrapText="1"/>
    </xf>
    <xf numFmtId="0" fontId="18" fillId="0" borderId="9" xfId="20" applyFont="1" applyBorder="1" applyAlignment="1">
      <alignment horizontal="center" vertical="center" wrapText="1"/>
    </xf>
    <xf numFmtId="0" fontId="46" fillId="0" borderId="11" xfId="20" applyFont="1" applyBorder="1" applyAlignment="1">
      <alignment horizontal="left" vertical="center" wrapText="1"/>
    </xf>
    <xf numFmtId="173" fontId="19" fillId="0" borderId="0" xfId="20" applyNumberFormat="1" applyFont="1" applyAlignment="1">
      <alignment horizontal="center"/>
    </xf>
    <xf numFmtId="0" fontId="20" fillId="0" borderId="4" xfId="20" applyFont="1" applyBorder="1" applyAlignment="1">
      <alignment horizontal="center" vertical="center" wrapText="1"/>
    </xf>
    <xf numFmtId="0" fontId="20" fillId="0" borderId="5" xfId="20" applyFont="1" applyBorder="1" applyAlignment="1">
      <alignment horizontal="center" vertical="center" wrapText="1"/>
    </xf>
    <xf numFmtId="0" fontId="20" fillId="0" borderId="9" xfId="20" applyFont="1" applyBorder="1" applyAlignment="1">
      <alignment horizontal="center" vertical="center" wrapText="1"/>
    </xf>
    <xf numFmtId="0" fontId="20" fillId="0" borderId="7" xfId="20" applyFont="1" applyBorder="1" applyAlignment="1">
      <alignment horizontal="center" vertical="center" wrapText="1"/>
    </xf>
    <xf numFmtId="0" fontId="20" fillId="0" borderId="6" xfId="20" applyFont="1" applyBorder="1" applyAlignment="1">
      <alignment horizontal="center" vertical="center" wrapText="1"/>
    </xf>
    <xf numFmtId="0" fontId="20" fillId="0" borderId="8" xfId="20" applyFont="1" applyBorder="1" applyAlignment="1">
      <alignment horizontal="center" vertical="center" wrapText="1"/>
    </xf>
    <xf numFmtId="3" fontId="35" fillId="0" borderId="4" xfId="20" applyNumberFormat="1" applyFont="1" applyBorder="1" applyAlignment="1">
      <alignment horizontal="center" vertical="center" wrapText="1"/>
    </xf>
    <xf numFmtId="3" fontId="35" fillId="0" borderId="5" xfId="20" applyNumberFormat="1" applyFont="1" applyBorder="1" applyAlignment="1">
      <alignment horizontal="center" vertical="center" wrapText="1"/>
    </xf>
    <xf numFmtId="3" fontId="35" fillId="0" borderId="9" xfId="20" applyNumberFormat="1" applyFont="1" applyBorder="1" applyAlignment="1">
      <alignment horizontal="center" vertical="center" wrapText="1"/>
    </xf>
    <xf numFmtId="3" fontId="34" fillId="0" borderId="4" xfId="20" applyNumberFormat="1" applyFont="1" applyBorder="1" applyAlignment="1">
      <alignment horizontal="center" vertical="center" wrapText="1"/>
    </xf>
    <xf numFmtId="3" fontId="34" fillId="0" borderId="5" xfId="20" applyNumberFormat="1" applyFont="1" applyBorder="1" applyAlignment="1">
      <alignment horizontal="center" vertical="center" wrapText="1"/>
    </xf>
    <xf numFmtId="3" fontId="34" fillId="0" borderId="9" xfId="20" applyNumberFormat="1" applyFont="1" applyBorder="1" applyAlignment="1">
      <alignment horizontal="center" vertical="center" wrapText="1"/>
    </xf>
    <xf numFmtId="3" fontId="20" fillId="0" borderId="7" xfId="20" applyNumberFormat="1" applyFont="1" applyBorder="1" applyAlignment="1">
      <alignment horizontal="center" vertical="center" wrapText="1"/>
    </xf>
    <xf numFmtId="3" fontId="20" fillId="0" borderId="8" xfId="20" applyNumberFormat="1" applyFont="1" applyBorder="1" applyAlignment="1">
      <alignment horizontal="center" vertical="center" wrapText="1"/>
    </xf>
    <xf numFmtId="3" fontId="20" fillId="0" borderId="6" xfId="20" applyNumberFormat="1" applyFont="1" applyBorder="1" applyAlignment="1">
      <alignment horizontal="center" vertical="center" wrapText="1"/>
    </xf>
    <xf numFmtId="3" fontId="35" fillId="0" borderId="7" xfId="20" applyNumberFormat="1" applyFont="1" applyBorder="1" applyAlignment="1">
      <alignment horizontal="center" vertical="center" wrapText="1"/>
    </xf>
    <xf numFmtId="3" fontId="35" fillId="0" borderId="6" xfId="20" applyNumberFormat="1" applyFont="1" applyBorder="1" applyAlignment="1">
      <alignment horizontal="center" vertical="center" wrapText="1"/>
    </xf>
    <xf numFmtId="3" fontId="33" fillId="0" borderId="0" xfId="20" applyNumberFormat="1" applyFont="1" applyAlignment="1">
      <alignment horizontal="center" vertical="center" wrapText="1"/>
    </xf>
    <xf numFmtId="0" fontId="36" fillId="0" borderId="0" xfId="20" applyFont="1" applyAlignment="1">
      <alignment horizontal="center"/>
    </xf>
    <xf numFmtId="0" fontId="61" fillId="0" borderId="1" xfId="0" applyFont="1" applyBorder="1" applyAlignment="1">
      <alignment horizontal="left" vertical="center" wrapText="1"/>
    </xf>
    <xf numFmtId="0" fontId="2" fillId="0" borderId="0" xfId="45" applyFont="1"/>
    <xf numFmtId="0" fontId="2" fillId="0" borderId="1" xfId="45" applyFont="1" applyBorder="1" applyAlignment="1">
      <alignment horizontal="center" vertical="center" wrapText="1"/>
    </xf>
    <xf numFmtId="178" fontId="3" fillId="0" borderId="1" xfId="45" applyNumberFormat="1" applyFont="1" applyBorder="1" applyAlignment="1">
      <alignment horizontal="right" vertical="center" wrapText="1"/>
    </xf>
    <xf numFmtId="0" fontId="3" fillId="0" borderId="1" xfId="45" applyFont="1" applyBorder="1" applyAlignment="1">
      <alignment horizontal="left" vertical="center" wrapText="1"/>
    </xf>
    <xf numFmtId="0" fontId="3" fillId="0" borderId="1" xfId="45" applyFont="1" applyBorder="1" applyAlignment="1">
      <alignment horizontal="center" vertical="center" wrapText="1"/>
    </xf>
    <xf numFmtId="0" fontId="2" fillId="0" borderId="1" xfId="45" applyFont="1" applyBorder="1" applyAlignment="1">
      <alignment horizontal="right" vertical="center" wrapText="1"/>
    </xf>
    <xf numFmtId="178" fontId="2" fillId="0" borderId="1" xfId="45" applyNumberFormat="1" applyFont="1" applyBorder="1" applyAlignment="1">
      <alignment horizontal="right" vertical="center" wrapText="1"/>
    </xf>
    <xf numFmtId="0" fontId="2" fillId="0" borderId="1" xfId="45" applyFont="1" applyBorder="1" applyAlignment="1">
      <alignment horizontal="left" vertical="center" wrapText="1"/>
    </xf>
    <xf numFmtId="0" fontId="3" fillId="0" borderId="1" xfId="45" applyFont="1" applyBorder="1" applyAlignment="1">
      <alignment horizontal="right" vertical="center" wrapText="1"/>
    </xf>
    <xf numFmtId="0" fontId="82" fillId="0" borderId="0" xfId="45" applyFont="1"/>
    <xf numFmtId="0" fontId="82" fillId="0" borderId="1" xfId="45" applyFont="1" applyBorder="1" applyAlignment="1">
      <alignment horizontal="center" vertical="center"/>
    </xf>
    <xf numFmtId="0" fontId="2" fillId="0" borderId="1" xfId="45" applyFont="1" applyBorder="1" applyAlignment="1">
      <alignment horizontal="center" vertical="center" wrapText="1"/>
    </xf>
    <xf numFmtId="0" fontId="3" fillId="0" borderId="1" xfId="45" applyFont="1" applyBorder="1" applyAlignment="1">
      <alignment horizontal="center" vertical="center"/>
    </xf>
    <xf numFmtId="0" fontId="3" fillId="0" borderId="1" xfId="45" applyFont="1" applyBorder="1" applyAlignment="1">
      <alignment horizontal="center" vertical="center" wrapText="1"/>
    </xf>
    <xf numFmtId="0" fontId="3" fillId="0" borderId="1" xfId="45" applyFont="1" applyBorder="1" applyAlignment="1">
      <alignment horizontal="center" vertical="center"/>
    </xf>
    <xf numFmtId="0" fontId="4" fillId="0" borderId="0" xfId="45" applyFont="1" applyAlignment="1">
      <alignment horizontal="right" vertical="center"/>
    </xf>
    <xf numFmtId="0" fontId="2" fillId="0" borderId="0" xfId="45" applyFont="1"/>
    <xf numFmtId="0" fontId="2" fillId="0" borderId="0" xfId="45" applyFont="1" applyAlignment="1">
      <alignment horizontal="center" vertical="center"/>
    </xf>
    <xf numFmtId="0" fontId="4" fillId="0" borderId="0" xfId="45" applyFont="1"/>
    <xf numFmtId="0" fontId="4" fillId="0" borderId="0" xfId="45" applyFont="1" applyAlignment="1">
      <alignment horizontal="center" vertical="center"/>
    </xf>
    <xf numFmtId="0" fontId="3" fillId="0" borderId="0" xfId="45" applyFont="1" applyAlignment="1">
      <alignment horizontal="center" vertical="center"/>
    </xf>
    <xf numFmtId="0" fontId="3" fillId="0" borderId="0" xfId="45" applyFont="1" applyAlignment="1">
      <alignment horizontal="left" vertical="center"/>
    </xf>
    <xf numFmtId="0" fontId="3" fillId="0" borderId="0" xfId="45" applyFont="1" applyAlignment="1">
      <alignment horizontal="left" vertical="center"/>
    </xf>
    <xf numFmtId="165" fontId="9" fillId="0" borderId="17" xfId="0" applyNumberFormat="1" applyFont="1" applyFill="1" applyBorder="1" applyAlignment="1" applyProtection="1">
      <alignment horizontal="right" vertical="center" wrapText="1"/>
    </xf>
    <xf numFmtId="0" fontId="3" fillId="0" borderId="0" xfId="0" applyNumberFormat="1" applyFont="1" applyFill="1" applyAlignment="1" applyProtection="1">
      <alignment horizontal="center" vertical="center" wrapText="1"/>
    </xf>
    <xf numFmtId="43" fontId="2" fillId="0" borderId="0" xfId="1" applyFont="1" applyFill="1" applyAlignment="1" applyProtection="1">
      <alignment vertical="center" wrapText="1"/>
    </xf>
    <xf numFmtId="43" fontId="2" fillId="0" borderId="0" xfId="1" applyFont="1" applyFill="1" applyAlignment="1" applyProtection="1">
      <alignment horizontal="right" vertical="center" wrapText="1"/>
    </xf>
    <xf numFmtId="165" fontId="2" fillId="0" borderId="0" xfId="0" applyNumberFormat="1" applyFont="1" applyFill="1" applyAlignment="1" applyProtection="1">
      <alignment horizontal="left" vertical="center" wrapText="1"/>
    </xf>
    <xf numFmtId="43" fontId="3" fillId="0" borderId="1" xfId="1" applyFont="1" applyFill="1" applyBorder="1" applyAlignment="1" applyProtection="1">
      <alignment horizontal="right" vertical="center" wrapText="1"/>
    </xf>
    <xf numFmtId="43" fontId="2" fillId="0" borderId="1" xfId="1" applyFont="1" applyFill="1" applyBorder="1" applyAlignment="1" applyProtection="1">
      <alignment horizontal="right" vertical="center" wrapText="1"/>
    </xf>
    <xf numFmtId="43" fontId="2" fillId="0" borderId="1" xfId="1" applyFont="1" applyFill="1" applyBorder="1" applyAlignment="1" applyProtection="1">
      <alignment vertical="center" wrapText="1"/>
    </xf>
    <xf numFmtId="165" fontId="2" fillId="0" borderId="1" xfId="0" applyNumberFormat="1" applyFont="1" applyFill="1" applyBorder="1" applyAlignment="1" applyProtection="1">
      <alignment horizontal="right" vertical="center" wrapText="1"/>
    </xf>
    <xf numFmtId="165" fontId="2" fillId="0" borderId="1" xfId="0" applyNumberFormat="1" applyFont="1" applyFill="1" applyBorder="1" applyAlignment="1" applyProtection="1">
      <alignment horizontal="left" vertical="center" wrapText="1"/>
    </xf>
    <xf numFmtId="165" fontId="2" fillId="0" borderId="1" xfId="0" applyNumberFormat="1" applyFont="1" applyFill="1" applyBorder="1" applyAlignment="1" applyProtection="1">
      <alignment horizontal="center" vertical="center" wrapText="1"/>
    </xf>
    <xf numFmtId="165" fontId="3" fillId="0" borderId="1" xfId="0" applyNumberFormat="1" applyFont="1" applyFill="1" applyBorder="1" applyAlignment="1" applyProtection="1">
      <alignment horizontal="right" vertical="center" wrapText="1"/>
    </xf>
    <xf numFmtId="165" fontId="3" fillId="0" borderId="1" xfId="0" applyNumberFormat="1" applyFont="1" applyFill="1" applyBorder="1" applyAlignment="1" applyProtection="1">
      <alignment horizontal="left" vertical="center" wrapText="1"/>
    </xf>
    <xf numFmtId="165" fontId="3" fillId="0" borderId="4" xfId="0" applyNumberFormat="1" applyFont="1" applyFill="1" applyBorder="1" applyAlignment="1" applyProtection="1">
      <alignment horizontal="right" vertical="center" wrapText="1"/>
    </xf>
    <xf numFmtId="165" fontId="3" fillId="0" borderId="4" xfId="0" applyNumberFormat="1" applyFont="1" applyFill="1" applyBorder="1" applyAlignment="1" applyProtection="1">
      <alignment horizontal="left" vertical="center" wrapText="1"/>
    </xf>
    <xf numFmtId="165" fontId="3" fillId="0" borderId="4" xfId="0" applyNumberFormat="1" applyFont="1" applyFill="1" applyBorder="1" applyAlignment="1" applyProtection="1">
      <alignment horizontal="center" vertical="center" wrapText="1"/>
    </xf>
    <xf numFmtId="43" fontId="3" fillId="0" borderId="1" xfId="1" applyFont="1" applyFill="1" applyBorder="1" applyAlignment="1" applyProtection="1">
      <alignment vertical="center" wrapText="1"/>
    </xf>
    <xf numFmtId="43" fontId="3" fillId="0" borderId="4" xfId="1" applyFont="1" applyFill="1" applyBorder="1" applyAlignment="1" applyProtection="1">
      <alignment horizontal="center" vertical="center" wrapText="1"/>
    </xf>
    <xf numFmtId="43" fontId="3" fillId="0" borderId="4" xfId="1" applyFont="1" applyFill="1" applyBorder="1" applyAlignment="1" applyProtection="1">
      <alignment horizontal="center" vertical="center" wrapText="1"/>
    </xf>
    <xf numFmtId="165" fontId="3" fillId="0" borderId="5" xfId="0" applyNumberFormat="1" applyFont="1" applyFill="1" applyBorder="1" applyAlignment="1" applyProtection="1">
      <alignment horizontal="center" vertical="center" wrapText="1"/>
    </xf>
    <xf numFmtId="43" fontId="3" fillId="0" borderId="1" xfId="1" applyFont="1" applyFill="1" applyBorder="1" applyAlignment="1" applyProtection="1">
      <alignment horizontal="center" vertical="center" wrapText="1"/>
    </xf>
    <xf numFmtId="165" fontId="3" fillId="0" borderId="4" xfId="0" applyNumberFormat="1" applyFont="1" applyFill="1" applyBorder="1" applyAlignment="1" applyProtection="1">
      <alignment horizontal="center" vertical="center" wrapText="1"/>
    </xf>
    <xf numFmtId="165" fontId="3" fillId="0" borderId="6" xfId="0" applyNumberFormat="1" applyFont="1" applyFill="1" applyBorder="1" applyAlignment="1" applyProtection="1">
      <alignment horizontal="center" vertical="center" wrapText="1"/>
    </xf>
    <xf numFmtId="165" fontId="3" fillId="0" borderId="7" xfId="0" applyNumberFormat="1" applyFont="1" applyFill="1" applyBorder="1" applyAlignment="1" applyProtection="1">
      <alignment horizontal="center" vertical="center" wrapText="1"/>
    </xf>
    <xf numFmtId="165" fontId="3" fillId="0" borderId="8" xfId="0" applyNumberFormat="1" applyFont="1" applyFill="1" applyBorder="1" applyAlignment="1" applyProtection="1">
      <alignment horizontal="center" vertical="center" wrapText="1"/>
    </xf>
    <xf numFmtId="43" fontId="4" fillId="0" borderId="0" xfId="1" applyFont="1" applyFill="1" applyAlignment="1" applyProtection="1">
      <alignment horizontal="center" vertical="center" wrapText="1"/>
    </xf>
    <xf numFmtId="43" fontId="4" fillId="0" borderId="0" xfId="1" applyFont="1" applyFill="1" applyAlignment="1" applyProtection="1">
      <alignment horizontal="right" vertical="center" wrapText="1"/>
    </xf>
    <xf numFmtId="165" fontId="4" fillId="0" borderId="0" xfId="0" applyNumberFormat="1" applyFont="1" applyFill="1" applyAlignment="1" applyProtection="1">
      <alignment horizontal="left" vertical="center" wrapText="1"/>
    </xf>
    <xf numFmtId="165" fontId="4" fillId="0" borderId="0" xfId="0" applyNumberFormat="1" applyFont="1" applyFill="1" applyAlignment="1" applyProtection="1">
      <alignment horizontal="center" vertical="center" wrapText="1"/>
    </xf>
    <xf numFmtId="43" fontId="2" fillId="0" borderId="0" xfId="1" applyFont="1" applyFill="1" applyAlignment="1" applyProtection="1">
      <alignment horizontal="centerContinuous" vertical="center" wrapText="1"/>
    </xf>
    <xf numFmtId="165" fontId="3" fillId="0" borderId="0" xfId="0" applyNumberFormat="1" applyFont="1" applyFill="1" applyAlignment="1" applyProtection="1">
      <alignment horizontal="centerContinuous" vertical="center" wrapText="1"/>
    </xf>
    <xf numFmtId="165" fontId="4" fillId="0" borderId="0" xfId="0" applyNumberFormat="1" applyFont="1" applyFill="1" applyAlignment="1" applyProtection="1">
      <alignment horizontal="center" vertical="center" wrapText="1"/>
    </xf>
    <xf numFmtId="165" fontId="7" fillId="0" borderId="0" xfId="0" applyNumberFormat="1" applyFont="1" applyFill="1" applyAlignment="1" applyProtection="1">
      <alignment horizontal="center" vertical="center" wrapText="1"/>
    </xf>
    <xf numFmtId="43" fontId="3" fillId="0" borderId="0" xfId="1" applyFont="1" applyFill="1" applyAlignment="1" applyProtection="1">
      <alignment horizontal="center" vertical="center" wrapText="1"/>
    </xf>
    <xf numFmtId="43" fontId="3" fillId="0" borderId="0" xfId="1" applyFont="1" applyFill="1" applyAlignment="1" applyProtection="1">
      <alignment horizontal="centerContinuous" vertical="center" wrapText="1"/>
    </xf>
    <xf numFmtId="43" fontId="3" fillId="0" borderId="0" xfId="1" applyFont="1" applyFill="1" applyAlignment="1" applyProtection="1">
      <alignment vertical="center" wrapText="1"/>
    </xf>
    <xf numFmtId="165" fontId="3" fillId="0" borderId="0" xfId="0" applyNumberFormat="1" applyFont="1" applyFill="1" applyAlignment="1" applyProtection="1">
      <alignment horizontal="right" vertical="center" wrapText="1"/>
    </xf>
    <xf numFmtId="0" fontId="18" fillId="0" borderId="0" xfId="0" applyFont="1"/>
    <xf numFmtId="167" fontId="13" fillId="0" borderId="20" xfId="44" applyNumberFormat="1" applyFont="1" applyBorder="1"/>
    <xf numFmtId="167" fontId="20" fillId="0" borderId="0" xfId="0" applyNumberFormat="1" applyFont="1"/>
    <xf numFmtId="0" fontId="13" fillId="0" borderId="20" xfId="0" applyFont="1" applyBorder="1" applyAlignment="1">
      <alignment horizontal="center"/>
    </xf>
    <xf numFmtId="0" fontId="13" fillId="0" borderId="20" xfId="0" applyFont="1" applyBorder="1" applyAlignment="1">
      <alignment horizontal="center" vertical="center" wrapText="1"/>
    </xf>
    <xf numFmtId="167" fontId="18" fillId="0" borderId="0" xfId="0" applyNumberFormat="1" applyFont="1"/>
    <xf numFmtId="0" fontId="12" fillId="0" borderId="20" xfId="0" applyFont="1" applyBorder="1" applyAlignment="1">
      <alignment horizontal="center"/>
    </xf>
    <xf numFmtId="167" fontId="12" fillId="0" borderId="20" xfId="44" applyNumberFormat="1" applyFont="1" applyBorder="1"/>
    <xf numFmtId="0" fontId="20" fillId="0" borderId="0" xfId="0" applyFont="1"/>
    <xf numFmtId="0" fontId="17" fillId="0" borderId="20" xfId="0" applyFont="1" applyBorder="1" applyAlignment="1">
      <alignment horizontal="center"/>
    </xf>
    <xf numFmtId="0" fontId="13" fillId="0" borderId="20" xfId="0" applyFont="1" applyFill="1" applyBorder="1" applyAlignment="1">
      <alignment horizontal="center"/>
    </xf>
    <xf numFmtId="167" fontId="13" fillId="0" borderId="20" xfId="44" applyNumberFormat="1" applyFont="1" applyFill="1" applyBorder="1"/>
    <xf numFmtId="0" fontId="20" fillId="0" borderId="0" xfId="0" applyFont="1" applyFill="1"/>
    <xf numFmtId="167" fontId="17" fillId="0" borderId="20" xfId="44" applyNumberFormat="1" applyFont="1" applyBorder="1"/>
    <xf numFmtId="0" fontId="21" fillId="0" borderId="0" xfId="0" applyFont="1"/>
    <xf numFmtId="0" fontId="13" fillId="0" borderId="21" xfId="0" applyFont="1" applyBorder="1" applyAlignment="1">
      <alignment horizontal="center"/>
    </xf>
    <xf numFmtId="167" fontId="13" fillId="0" borderId="21" xfId="44" applyNumberFormat="1" applyFont="1" applyBorder="1"/>
    <xf numFmtId="43" fontId="42" fillId="0" borderId="20" xfId="1" applyFont="1" applyBorder="1"/>
    <xf numFmtId="167" fontId="68" fillId="2" borderId="0" xfId="0" applyNumberFormat="1" applyFont="1" applyFill="1"/>
    <xf numFmtId="167" fontId="68" fillId="2" borderId="0" xfId="1" applyNumberFormat="1" applyFont="1" applyFill="1"/>
    <xf numFmtId="0" fontId="22" fillId="0" borderId="13" xfId="19" applyFont="1" applyBorder="1" applyAlignment="1">
      <alignment horizontal="center" vertical="center"/>
    </xf>
    <xf numFmtId="0" fontId="0" fillId="0" borderId="0" xfId="0" applyAlignment="1">
      <alignment vertical="center"/>
    </xf>
    <xf numFmtId="167" fontId="9" fillId="0" borderId="0" xfId="1" applyNumberFormat="1" applyFont="1" applyAlignment="1">
      <alignment vertical="center"/>
    </xf>
    <xf numFmtId="167" fontId="9" fillId="0" borderId="1" xfId="24" applyNumberFormat="1" applyFont="1" applyBorder="1" applyAlignment="1">
      <alignment vertical="center"/>
    </xf>
    <xf numFmtId="0" fontId="10" fillId="0" borderId="1" xfId="0" applyFont="1" applyBorder="1" applyAlignment="1">
      <alignment vertical="center"/>
    </xf>
    <xf numFmtId="167" fontId="10" fillId="0" borderId="1" xfId="0" applyNumberFormat="1" applyFont="1" applyBorder="1" applyAlignment="1">
      <alignment vertical="center"/>
    </xf>
    <xf numFmtId="0" fontId="10" fillId="0" borderId="0" xfId="0" applyFont="1" applyAlignment="1">
      <alignment vertical="center"/>
    </xf>
  </cellXfs>
  <cellStyles count="46">
    <cellStyle name="Comma" xfId="1" builtinId="3"/>
    <cellStyle name="Comma [0] 2" xfId="23"/>
    <cellStyle name="Comma 10 10" xfId="24"/>
    <cellStyle name="Comma 10 2" xfId="25"/>
    <cellStyle name="Comma 101" xfId="10"/>
    <cellStyle name="Comma 102" xfId="9"/>
    <cellStyle name="Comma 103" xfId="7"/>
    <cellStyle name="Comma 2" xfId="3"/>
    <cellStyle name="Comma 2 2" xfId="43"/>
    <cellStyle name="Comma 28" xfId="26"/>
    <cellStyle name="Comma 3" xfId="21"/>
    <cellStyle name="Comma 3 2" xfId="42"/>
    <cellStyle name="Comma 4" xfId="5"/>
    <cellStyle name="Comma 4 2" xfId="44"/>
    <cellStyle name="Comma 5" xfId="27"/>
    <cellStyle name="Comma 6" xfId="28"/>
    <cellStyle name="Comma 7" xfId="29"/>
    <cellStyle name="Comma 7 5" xfId="6"/>
    <cellStyle name="Comma 8" xfId="22"/>
    <cellStyle name="Comma 85" xfId="8"/>
    <cellStyle name="Comma 9" xfId="18"/>
    <cellStyle name="Comma 97" xfId="14"/>
    <cellStyle name="Comma 98" xfId="13"/>
    <cellStyle name="HAI" xfId="30"/>
    <cellStyle name="Normal" xfId="0" builtinId="0"/>
    <cellStyle name="Normal 105" xfId="12"/>
    <cellStyle name="Normal 106" xfId="11"/>
    <cellStyle name="Normal 11 3" xfId="31"/>
    <cellStyle name="Normal 16" xfId="32"/>
    <cellStyle name="Normal 19" xfId="33"/>
    <cellStyle name="Normal 2" xfId="2"/>
    <cellStyle name="Normal 2 2" xfId="15"/>
    <cellStyle name="Normal 2 2 2" xfId="19"/>
    <cellStyle name="Normal 25" xfId="34"/>
    <cellStyle name="Normal 3" xfId="16"/>
    <cellStyle name="Normal 3 2" xfId="35"/>
    <cellStyle name="Normal 3 4" xfId="36"/>
    <cellStyle name="Normal 30" xfId="37"/>
    <cellStyle name="Normal 31" xfId="38"/>
    <cellStyle name="Normal 4" xfId="39"/>
    <cellStyle name="Normal 4 2" xfId="45"/>
    <cellStyle name="Normal 5" xfId="20"/>
    <cellStyle name="Percent 2" xfId="4"/>
    <cellStyle name="Percent 3" xfId="40"/>
    <cellStyle name="Percent 4" xfId="17"/>
    <cellStyle name="Style 1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2</xdr:row>
      <xdr:rowOff>9525</xdr:rowOff>
    </xdr:from>
    <xdr:to>
      <xdr:col>1</xdr:col>
      <xdr:colOff>781050</xdr:colOff>
      <xdr:row>2</xdr:row>
      <xdr:rowOff>9525</xdr:rowOff>
    </xdr:to>
    <xdr:sp macro="" textlink="">
      <xdr:nvSpPr>
        <xdr:cNvPr id="2" name="Line 1"/>
        <xdr:cNvSpPr>
          <a:spLocks noChangeShapeType="1"/>
        </xdr:cNvSpPr>
      </xdr:nvSpPr>
      <xdr:spPr bwMode="auto">
        <a:xfrm>
          <a:off x="200025" y="46672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xdr:row>
      <xdr:rowOff>190500</xdr:rowOff>
    </xdr:from>
    <xdr:to>
      <xdr:col>1</xdr:col>
      <xdr:colOff>533400</xdr:colOff>
      <xdr:row>2</xdr:row>
      <xdr:rowOff>190500</xdr:rowOff>
    </xdr:to>
    <xdr:sp macro="" textlink="">
      <xdr:nvSpPr>
        <xdr:cNvPr id="2" name="Line 1"/>
        <xdr:cNvSpPr>
          <a:spLocks noChangeShapeType="1"/>
        </xdr:cNvSpPr>
      </xdr:nvSpPr>
      <xdr:spPr bwMode="auto">
        <a:xfrm>
          <a:off x="180975" y="590550"/>
          <a:ext cx="714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428625</xdr:colOff>
      <xdr:row>1</xdr:row>
      <xdr:rowOff>247650</xdr:rowOff>
    </xdr:from>
    <xdr:to>
      <xdr:col>1</xdr:col>
      <xdr:colOff>1181100</xdr:colOff>
      <xdr:row>1</xdr:row>
      <xdr:rowOff>247650</xdr:rowOff>
    </xdr:to>
    <xdr:cxnSp macro="">
      <xdr:nvCxnSpPr>
        <xdr:cNvPr id="2" name="Straight Connector 1"/>
        <xdr:cNvCxnSpPr/>
      </xdr:nvCxnSpPr>
      <xdr:spPr>
        <a:xfrm>
          <a:off x="1038225" y="381000"/>
          <a:ext cx="1809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2</xdr:row>
      <xdr:rowOff>0</xdr:rowOff>
    </xdr:from>
    <xdr:to>
      <xdr:col>1</xdr:col>
      <xdr:colOff>685800</xdr:colOff>
      <xdr:row>2</xdr:row>
      <xdr:rowOff>1588</xdr:rowOff>
    </xdr:to>
    <xdr:cxnSp macro="">
      <xdr:nvCxnSpPr>
        <xdr:cNvPr id="2" name="Straight Connector 1"/>
        <xdr:cNvCxnSpPr/>
      </xdr:nvCxnSpPr>
      <xdr:spPr>
        <a:xfrm>
          <a:off x="209550" y="495300"/>
          <a:ext cx="92392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257175</xdr:colOff>
      <xdr:row>2</xdr:row>
      <xdr:rowOff>28575</xdr:rowOff>
    </xdr:from>
    <xdr:to>
      <xdr:col>1</xdr:col>
      <xdr:colOff>628650</xdr:colOff>
      <xdr:row>2</xdr:row>
      <xdr:rowOff>28575</xdr:rowOff>
    </xdr:to>
    <xdr:cxnSp macro="">
      <xdr:nvCxnSpPr>
        <xdr:cNvPr id="2" name="Straight Connector 1"/>
        <xdr:cNvCxnSpPr/>
      </xdr:nvCxnSpPr>
      <xdr:spPr>
        <a:xfrm>
          <a:off x="257175" y="409575"/>
          <a:ext cx="9620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xdr:row>
      <xdr:rowOff>28575</xdr:rowOff>
    </xdr:from>
    <xdr:to>
      <xdr:col>1</xdr:col>
      <xdr:colOff>1133475</xdr:colOff>
      <xdr:row>2</xdr:row>
      <xdr:rowOff>28575</xdr:rowOff>
    </xdr:to>
    <xdr:cxnSp macro="">
      <xdr:nvCxnSpPr>
        <xdr:cNvPr id="2" name="Straight Connector 1"/>
        <xdr:cNvCxnSpPr/>
      </xdr:nvCxnSpPr>
      <xdr:spPr>
        <a:xfrm>
          <a:off x="742950" y="409575"/>
          <a:ext cx="476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276225</xdr:colOff>
      <xdr:row>2</xdr:row>
      <xdr:rowOff>0</xdr:rowOff>
    </xdr:from>
    <xdr:to>
      <xdr:col>1</xdr:col>
      <xdr:colOff>752475</xdr:colOff>
      <xdr:row>2</xdr:row>
      <xdr:rowOff>1588</xdr:rowOff>
    </xdr:to>
    <xdr:cxnSp macro="">
      <xdr:nvCxnSpPr>
        <xdr:cNvPr id="2" name="Straight Connector 1">
          <a:extLst>
            <a:ext uri="{FF2B5EF4-FFF2-40B4-BE49-F238E27FC236}">
              <a16:creationId xmlns="" xmlns:a16="http://schemas.microsoft.com/office/drawing/2014/main" id="{00000000-0008-0000-0000-000003000000}"/>
            </a:ext>
          </a:extLst>
        </xdr:cNvPr>
        <xdr:cNvCxnSpPr/>
      </xdr:nvCxnSpPr>
      <xdr:spPr>
        <a:xfrm>
          <a:off x="276225" y="419100"/>
          <a:ext cx="90487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8"/>
  <sheetViews>
    <sheetView workbookViewId="0">
      <selection activeCell="B11" sqref="B11"/>
    </sheetView>
  </sheetViews>
  <sheetFormatPr defaultRowHeight="15.75"/>
  <cols>
    <col min="1" max="1" width="6.7109375" style="79" customWidth="1"/>
    <col min="2" max="2" width="50.140625" style="76" customWidth="1"/>
    <col min="3" max="3" width="19.42578125" style="76" customWidth="1"/>
    <col min="4" max="4" width="19.5703125" style="76" customWidth="1"/>
    <col min="5" max="5" width="18.5703125" style="76" customWidth="1"/>
    <col min="6" max="6" width="13.5703125" style="76" hidden="1" customWidth="1"/>
    <col min="7" max="8" width="9.140625" style="76"/>
    <col min="9" max="9" width="9.85546875" style="76" bestFit="1" customWidth="1"/>
    <col min="10" max="256" width="9.140625" style="76"/>
    <col min="257" max="257" width="5.140625" style="76" customWidth="1"/>
    <col min="258" max="258" width="50.140625" style="76" customWidth="1"/>
    <col min="259" max="259" width="15.42578125" style="76" customWidth="1"/>
    <col min="260" max="260" width="16" style="76" customWidth="1"/>
    <col min="261" max="261" width="13.85546875" style="76" customWidth="1"/>
    <col min="262" max="262" width="0" style="76" hidden="1" customWidth="1"/>
    <col min="263" max="264" width="9.140625" style="76"/>
    <col min="265" max="265" width="9.85546875" style="76" bestFit="1" customWidth="1"/>
    <col min="266" max="512" width="9.140625" style="76"/>
    <col min="513" max="513" width="5.140625" style="76" customWidth="1"/>
    <col min="514" max="514" width="50.140625" style="76" customWidth="1"/>
    <col min="515" max="515" width="15.42578125" style="76" customWidth="1"/>
    <col min="516" max="516" width="16" style="76" customWidth="1"/>
    <col min="517" max="517" width="13.85546875" style="76" customWidth="1"/>
    <col min="518" max="518" width="0" style="76" hidden="1" customWidth="1"/>
    <col min="519" max="520" width="9.140625" style="76"/>
    <col min="521" max="521" width="9.85546875" style="76" bestFit="1" customWidth="1"/>
    <col min="522" max="768" width="9.140625" style="76"/>
    <col min="769" max="769" width="5.140625" style="76" customWidth="1"/>
    <col min="770" max="770" width="50.140625" style="76" customWidth="1"/>
    <col min="771" max="771" width="15.42578125" style="76" customWidth="1"/>
    <col min="772" max="772" width="16" style="76" customWidth="1"/>
    <col min="773" max="773" width="13.85546875" style="76" customWidth="1"/>
    <col min="774" max="774" width="0" style="76" hidden="1" customWidth="1"/>
    <col min="775" max="776" width="9.140625" style="76"/>
    <col min="777" max="777" width="9.85546875" style="76" bestFit="1" customWidth="1"/>
    <col min="778" max="1024" width="9.140625" style="76"/>
    <col min="1025" max="1025" width="5.140625" style="76" customWidth="1"/>
    <col min="1026" max="1026" width="50.140625" style="76" customWidth="1"/>
    <col min="1027" max="1027" width="15.42578125" style="76" customWidth="1"/>
    <col min="1028" max="1028" width="16" style="76" customWidth="1"/>
    <col min="1029" max="1029" width="13.85546875" style="76" customWidth="1"/>
    <col min="1030" max="1030" width="0" style="76" hidden="1" customWidth="1"/>
    <col min="1031" max="1032" width="9.140625" style="76"/>
    <col min="1033" max="1033" width="9.85546875" style="76" bestFit="1" customWidth="1"/>
    <col min="1034" max="1280" width="9.140625" style="76"/>
    <col min="1281" max="1281" width="5.140625" style="76" customWidth="1"/>
    <col min="1282" max="1282" width="50.140625" style="76" customWidth="1"/>
    <col min="1283" max="1283" width="15.42578125" style="76" customWidth="1"/>
    <col min="1284" max="1284" width="16" style="76" customWidth="1"/>
    <col min="1285" max="1285" width="13.85546875" style="76" customWidth="1"/>
    <col min="1286" max="1286" width="0" style="76" hidden="1" customWidth="1"/>
    <col min="1287" max="1288" width="9.140625" style="76"/>
    <col min="1289" max="1289" width="9.85546875" style="76" bestFit="1" customWidth="1"/>
    <col min="1290" max="1536" width="9.140625" style="76"/>
    <col min="1537" max="1537" width="5.140625" style="76" customWidth="1"/>
    <col min="1538" max="1538" width="50.140625" style="76" customWidth="1"/>
    <col min="1539" max="1539" width="15.42578125" style="76" customWidth="1"/>
    <col min="1540" max="1540" width="16" style="76" customWidth="1"/>
    <col min="1541" max="1541" width="13.85546875" style="76" customWidth="1"/>
    <col min="1542" max="1542" width="0" style="76" hidden="1" customWidth="1"/>
    <col min="1543" max="1544" width="9.140625" style="76"/>
    <col min="1545" max="1545" width="9.85546875" style="76" bestFit="1" customWidth="1"/>
    <col min="1546" max="1792" width="9.140625" style="76"/>
    <col min="1793" max="1793" width="5.140625" style="76" customWidth="1"/>
    <col min="1794" max="1794" width="50.140625" style="76" customWidth="1"/>
    <col min="1795" max="1795" width="15.42578125" style="76" customWidth="1"/>
    <col min="1796" max="1796" width="16" style="76" customWidth="1"/>
    <col min="1797" max="1797" width="13.85546875" style="76" customWidth="1"/>
    <col min="1798" max="1798" width="0" style="76" hidden="1" customWidth="1"/>
    <col min="1799" max="1800" width="9.140625" style="76"/>
    <col min="1801" max="1801" width="9.85546875" style="76" bestFit="1" customWidth="1"/>
    <col min="1802" max="2048" width="9.140625" style="76"/>
    <col min="2049" max="2049" width="5.140625" style="76" customWidth="1"/>
    <col min="2050" max="2050" width="50.140625" style="76" customWidth="1"/>
    <col min="2051" max="2051" width="15.42578125" style="76" customWidth="1"/>
    <col min="2052" max="2052" width="16" style="76" customWidth="1"/>
    <col min="2053" max="2053" width="13.85546875" style="76" customWidth="1"/>
    <col min="2054" max="2054" width="0" style="76" hidden="1" customWidth="1"/>
    <col min="2055" max="2056" width="9.140625" style="76"/>
    <col min="2057" max="2057" width="9.85546875" style="76" bestFit="1" customWidth="1"/>
    <col min="2058" max="2304" width="9.140625" style="76"/>
    <col min="2305" max="2305" width="5.140625" style="76" customWidth="1"/>
    <col min="2306" max="2306" width="50.140625" style="76" customWidth="1"/>
    <col min="2307" max="2307" width="15.42578125" style="76" customWidth="1"/>
    <col min="2308" max="2308" width="16" style="76" customWidth="1"/>
    <col min="2309" max="2309" width="13.85546875" style="76" customWidth="1"/>
    <col min="2310" max="2310" width="0" style="76" hidden="1" customWidth="1"/>
    <col min="2311" max="2312" width="9.140625" style="76"/>
    <col min="2313" max="2313" width="9.85546875" style="76" bestFit="1" customWidth="1"/>
    <col min="2314" max="2560" width="9.140625" style="76"/>
    <col min="2561" max="2561" width="5.140625" style="76" customWidth="1"/>
    <col min="2562" max="2562" width="50.140625" style="76" customWidth="1"/>
    <col min="2563" max="2563" width="15.42578125" style="76" customWidth="1"/>
    <col min="2564" max="2564" width="16" style="76" customWidth="1"/>
    <col min="2565" max="2565" width="13.85546875" style="76" customWidth="1"/>
    <col min="2566" max="2566" width="0" style="76" hidden="1" customWidth="1"/>
    <col min="2567" max="2568" width="9.140625" style="76"/>
    <col min="2569" max="2569" width="9.85546875" style="76" bestFit="1" customWidth="1"/>
    <col min="2570" max="2816" width="9.140625" style="76"/>
    <col min="2817" max="2817" width="5.140625" style="76" customWidth="1"/>
    <col min="2818" max="2818" width="50.140625" style="76" customWidth="1"/>
    <col min="2819" max="2819" width="15.42578125" style="76" customWidth="1"/>
    <col min="2820" max="2820" width="16" style="76" customWidth="1"/>
    <col min="2821" max="2821" width="13.85546875" style="76" customWidth="1"/>
    <col min="2822" max="2822" width="0" style="76" hidden="1" customWidth="1"/>
    <col min="2823" max="2824" width="9.140625" style="76"/>
    <col min="2825" max="2825" width="9.85546875" style="76" bestFit="1" customWidth="1"/>
    <col min="2826" max="3072" width="9.140625" style="76"/>
    <col min="3073" max="3073" width="5.140625" style="76" customWidth="1"/>
    <col min="3074" max="3074" width="50.140625" style="76" customWidth="1"/>
    <col min="3075" max="3075" width="15.42578125" style="76" customWidth="1"/>
    <col min="3076" max="3076" width="16" style="76" customWidth="1"/>
    <col min="3077" max="3077" width="13.85546875" style="76" customWidth="1"/>
    <col min="3078" max="3078" width="0" style="76" hidden="1" customWidth="1"/>
    <col min="3079" max="3080" width="9.140625" style="76"/>
    <col min="3081" max="3081" width="9.85546875" style="76" bestFit="1" customWidth="1"/>
    <col min="3082" max="3328" width="9.140625" style="76"/>
    <col min="3329" max="3329" width="5.140625" style="76" customWidth="1"/>
    <col min="3330" max="3330" width="50.140625" style="76" customWidth="1"/>
    <col min="3331" max="3331" width="15.42578125" style="76" customWidth="1"/>
    <col min="3332" max="3332" width="16" style="76" customWidth="1"/>
    <col min="3333" max="3333" width="13.85546875" style="76" customWidth="1"/>
    <col min="3334" max="3334" width="0" style="76" hidden="1" customWidth="1"/>
    <col min="3335" max="3336" width="9.140625" style="76"/>
    <col min="3337" max="3337" width="9.85546875" style="76" bestFit="1" customWidth="1"/>
    <col min="3338" max="3584" width="9.140625" style="76"/>
    <col min="3585" max="3585" width="5.140625" style="76" customWidth="1"/>
    <col min="3586" max="3586" width="50.140625" style="76" customWidth="1"/>
    <col min="3587" max="3587" width="15.42578125" style="76" customWidth="1"/>
    <col min="3588" max="3588" width="16" style="76" customWidth="1"/>
    <col min="3589" max="3589" width="13.85546875" style="76" customWidth="1"/>
    <col min="3590" max="3590" width="0" style="76" hidden="1" customWidth="1"/>
    <col min="3591" max="3592" width="9.140625" style="76"/>
    <col min="3593" max="3593" width="9.85546875" style="76" bestFit="1" customWidth="1"/>
    <col min="3594" max="3840" width="9.140625" style="76"/>
    <col min="3841" max="3841" width="5.140625" style="76" customWidth="1"/>
    <col min="3842" max="3842" width="50.140625" style="76" customWidth="1"/>
    <col min="3843" max="3843" width="15.42578125" style="76" customWidth="1"/>
    <col min="3844" max="3844" width="16" style="76" customWidth="1"/>
    <col min="3845" max="3845" width="13.85546875" style="76" customWidth="1"/>
    <col min="3846" max="3846" width="0" style="76" hidden="1" customWidth="1"/>
    <col min="3847" max="3848" width="9.140625" style="76"/>
    <col min="3849" max="3849" width="9.85546875" style="76" bestFit="1" customWidth="1"/>
    <col min="3850" max="4096" width="9.140625" style="76"/>
    <col min="4097" max="4097" width="5.140625" style="76" customWidth="1"/>
    <col min="4098" max="4098" width="50.140625" style="76" customWidth="1"/>
    <col min="4099" max="4099" width="15.42578125" style="76" customWidth="1"/>
    <col min="4100" max="4100" width="16" style="76" customWidth="1"/>
    <col min="4101" max="4101" width="13.85546875" style="76" customWidth="1"/>
    <col min="4102" max="4102" width="0" style="76" hidden="1" customWidth="1"/>
    <col min="4103" max="4104" width="9.140625" style="76"/>
    <col min="4105" max="4105" width="9.85546875" style="76" bestFit="1" customWidth="1"/>
    <col min="4106" max="4352" width="9.140625" style="76"/>
    <col min="4353" max="4353" width="5.140625" style="76" customWidth="1"/>
    <col min="4354" max="4354" width="50.140625" style="76" customWidth="1"/>
    <col min="4355" max="4355" width="15.42578125" style="76" customWidth="1"/>
    <col min="4356" max="4356" width="16" style="76" customWidth="1"/>
    <col min="4357" max="4357" width="13.85546875" style="76" customWidth="1"/>
    <col min="4358" max="4358" width="0" style="76" hidden="1" customWidth="1"/>
    <col min="4359" max="4360" width="9.140625" style="76"/>
    <col min="4361" max="4361" width="9.85546875" style="76" bestFit="1" customWidth="1"/>
    <col min="4362" max="4608" width="9.140625" style="76"/>
    <col min="4609" max="4609" width="5.140625" style="76" customWidth="1"/>
    <col min="4610" max="4610" width="50.140625" style="76" customWidth="1"/>
    <col min="4611" max="4611" width="15.42578125" style="76" customWidth="1"/>
    <col min="4612" max="4612" width="16" style="76" customWidth="1"/>
    <col min="4613" max="4613" width="13.85546875" style="76" customWidth="1"/>
    <col min="4614" max="4614" width="0" style="76" hidden="1" customWidth="1"/>
    <col min="4615" max="4616" width="9.140625" style="76"/>
    <col min="4617" max="4617" width="9.85546875" style="76" bestFit="1" customWidth="1"/>
    <col min="4618" max="4864" width="9.140625" style="76"/>
    <col min="4865" max="4865" width="5.140625" style="76" customWidth="1"/>
    <col min="4866" max="4866" width="50.140625" style="76" customWidth="1"/>
    <col min="4867" max="4867" width="15.42578125" style="76" customWidth="1"/>
    <col min="4868" max="4868" width="16" style="76" customWidth="1"/>
    <col min="4869" max="4869" width="13.85546875" style="76" customWidth="1"/>
    <col min="4870" max="4870" width="0" style="76" hidden="1" customWidth="1"/>
    <col min="4871" max="4872" width="9.140625" style="76"/>
    <col min="4873" max="4873" width="9.85546875" style="76" bestFit="1" customWidth="1"/>
    <col min="4874" max="5120" width="9.140625" style="76"/>
    <col min="5121" max="5121" width="5.140625" style="76" customWidth="1"/>
    <col min="5122" max="5122" width="50.140625" style="76" customWidth="1"/>
    <col min="5123" max="5123" width="15.42578125" style="76" customWidth="1"/>
    <col min="5124" max="5124" width="16" style="76" customWidth="1"/>
    <col min="5125" max="5125" width="13.85546875" style="76" customWidth="1"/>
    <col min="5126" max="5126" width="0" style="76" hidden="1" customWidth="1"/>
    <col min="5127" max="5128" width="9.140625" style="76"/>
    <col min="5129" max="5129" width="9.85546875" style="76" bestFit="1" customWidth="1"/>
    <col min="5130" max="5376" width="9.140625" style="76"/>
    <col min="5377" max="5377" width="5.140625" style="76" customWidth="1"/>
    <col min="5378" max="5378" width="50.140625" style="76" customWidth="1"/>
    <col min="5379" max="5379" width="15.42578125" style="76" customWidth="1"/>
    <col min="5380" max="5380" width="16" style="76" customWidth="1"/>
    <col min="5381" max="5381" width="13.85546875" style="76" customWidth="1"/>
    <col min="5382" max="5382" width="0" style="76" hidden="1" customWidth="1"/>
    <col min="5383" max="5384" width="9.140625" style="76"/>
    <col min="5385" max="5385" width="9.85546875" style="76" bestFit="1" customWidth="1"/>
    <col min="5386" max="5632" width="9.140625" style="76"/>
    <col min="5633" max="5633" width="5.140625" style="76" customWidth="1"/>
    <col min="5634" max="5634" width="50.140625" style="76" customWidth="1"/>
    <col min="5635" max="5635" width="15.42578125" style="76" customWidth="1"/>
    <col min="5636" max="5636" width="16" style="76" customWidth="1"/>
    <col min="5637" max="5637" width="13.85546875" style="76" customWidth="1"/>
    <col min="5638" max="5638" width="0" style="76" hidden="1" customWidth="1"/>
    <col min="5639" max="5640" width="9.140625" style="76"/>
    <col min="5641" max="5641" width="9.85546875" style="76" bestFit="1" customWidth="1"/>
    <col min="5642" max="5888" width="9.140625" style="76"/>
    <col min="5889" max="5889" width="5.140625" style="76" customWidth="1"/>
    <col min="5890" max="5890" width="50.140625" style="76" customWidth="1"/>
    <col min="5891" max="5891" width="15.42578125" style="76" customWidth="1"/>
    <col min="5892" max="5892" width="16" style="76" customWidth="1"/>
    <col min="5893" max="5893" width="13.85546875" style="76" customWidth="1"/>
    <col min="5894" max="5894" width="0" style="76" hidden="1" customWidth="1"/>
    <col min="5895" max="5896" width="9.140625" style="76"/>
    <col min="5897" max="5897" width="9.85546875" style="76" bestFit="1" customWidth="1"/>
    <col min="5898" max="6144" width="9.140625" style="76"/>
    <col min="6145" max="6145" width="5.140625" style="76" customWidth="1"/>
    <col min="6146" max="6146" width="50.140625" style="76" customWidth="1"/>
    <col min="6147" max="6147" width="15.42578125" style="76" customWidth="1"/>
    <col min="6148" max="6148" width="16" style="76" customWidth="1"/>
    <col min="6149" max="6149" width="13.85546875" style="76" customWidth="1"/>
    <col min="6150" max="6150" width="0" style="76" hidden="1" customWidth="1"/>
    <col min="6151" max="6152" width="9.140625" style="76"/>
    <col min="6153" max="6153" width="9.85546875" style="76" bestFit="1" customWidth="1"/>
    <col min="6154" max="6400" width="9.140625" style="76"/>
    <col min="6401" max="6401" width="5.140625" style="76" customWidth="1"/>
    <col min="6402" max="6402" width="50.140625" style="76" customWidth="1"/>
    <col min="6403" max="6403" width="15.42578125" style="76" customWidth="1"/>
    <col min="6404" max="6404" width="16" style="76" customWidth="1"/>
    <col min="6405" max="6405" width="13.85546875" style="76" customWidth="1"/>
    <col min="6406" max="6406" width="0" style="76" hidden="1" customWidth="1"/>
    <col min="6407" max="6408" width="9.140625" style="76"/>
    <col min="6409" max="6409" width="9.85546875" style="76" bestFit="1" customWidth="1"/>
    <col min="6410" max="6656" width="9.140625" style="76"/>
    <col min="6657" max="6657" width="5.140625" style="76" customWidth="1"/>
    <col min="6658" max="6658" width="50.140625" style="76" customWidth="1"/>
    <col min="6659" max="6659" width="15.42578125" style="76" customWidth="1"/>
    <col min="6660" max="6660" width="16" style="76" customWidth="1"/>
    <col min="6661" max="6661" width="13.85546875" style="76" customWidth="1"/>
    <col min="6662" max="6662" width="0" style="76" hidden="1" customWidth="1"/>
    <col min="6663" max="6664" width="9.140625" style="76"/>
    <col min="6665" max="6665" width="9.85546875" style="76" bestFit="1" customWidth="1"/>
    <col min="6666" max="6912" width="9.140625" style="76"/>
    <col min="6913" max="6913" width="5.140625" style="76" customWidth="1"/>
    <col min="6914" max="6914" width="50.140625" style="76" customWidth="1"/>
    <col min="6915" max="6915" width="15.42578125" style="76" customWidth="1"/>
    <col min="6916" max="6916" width="16" style="76" customWidth="1"/>
    <col min="6917" max="6917" width="13.85546875" style="76" customWidth="1"/>
    <col min="6918" max="6918" width="0" style="76" hidden="1" customWidth="1"/>
    <col min="6919" max="6920" width="9.140625" style="76"/>
    <col min="6921" max="6921" width="9.85546875" style="76" bestFit="1" customWidth="1"/>
    <col min="6922" max="7168" width="9.140625" style="76"/>
    <col min="7169" max="7169" width="5.140625" style="76" customWidth="1"/>
    <col min="7170" max="7170" width="50.140625" style="76" customWidth="1"/>
    <col min="7171" max="7171" width="15.42578125" style="76" customWidth="1"/>
    <col min="7172" max="7172" width="16" style="76" customWidth="1"/>
    <col min="7173" max="7173" width="13.85546875" style="76" customWidth="1"/>
    <col min="7174" max="7174" width="0" style="76" hidden="1" customWidth="1"/>
    <col min="7175" max="7176" width="9.140625" style="76"/>
    <col min="7177" max="7177" width="9.85546875" style="76" bestFit="1" customWidth="1"/>
    <col min="7178" max="7424" width="9.140625" style="76"/>
    <col min="7425" max="7425" width="5.140625" style="76" customWidth="1"/>
    <col min="7426" max="7426" width="50.140625" style="76" customWidth="1"/>
    <col min="7427" max="7427" width="15.42578125" style="76" customWidth="1"/>
    <col min="7428" max="7428" width="16" style="76" customWidth="1"/>
    <col min="7429" max="7429" width="13.85546875" style="76" customWidth="1"/>
    <col min="7430" max="7430" width="0" style="76" hidden="1" customWidth="1"/>
    <col min="7431" max="7432" width="9.140625" style="76"/>
    <col min="7433" max="7433" width="9.85546875" style="76" bestFit="1" customWidth="1"/>
    <col min="7434" max="7680" width="9.140625" style="76"/>
    <col min="7681" max="7681" width="5.140625" style="76" customWidth="1"/>
    <col min="7682" max="7682" width="50.140625" style="76" customWidth="1"/>
    <col min="7683" max="7683" width="15.42578125" style="76" customWidth="1"/>
    <col min="7684" max="7684" width="16" style="76" customWidth="1"/>
    <col min="7685" max="7685" width="13.85546875" style="76" customWidth="1"/>
    <col min="7686" max="7686" width="0" style="76" hidden="1" customWidth="1"/>
    <col min="7687" max="7688" width="9.140625" style="76"/>
    <col min="7689" max="7689" width="9.85546875" style="76" bestFit="1" customWidth="1"/>
    <col min="7690" max="7936" width="9.140625" style="76"/>
    <col min="7937" max="7937" width="5.140625" style="76" customWidth="1"/>
    <col min="7938" max="7938" width="50.140625" style="76" customWidth="1"/>
    <col min="7939" max="7939" width="15.42578125" style="76" customWidth="1"/>
    <col min="7940" max="7940" width="16" style="76" customWidth="1"/>
    <col min="7941" max="7941" width="13.85546875" style="76" customWidth="1"/>
    <col min="7942" max="7942" width="0" style="76" hidden="1" customWidth="1"/>
    <col min="7943" max="7944" width="9.140625" style="76"/>
    <col min="7945" max="7945" width="9.85546875" style="76" bestFit="1" customWidth="1"/>
    <col min="7946" max="8192" width="9.140625" style="76"/>
    <col min="8193" max="8193" width="5.140625" style="76" customWidth="1"/>
    <col min="8194" max="8194" width="50.140625" style="76" customWidth="1"/>
    <col min="8195" max="8195" width="15.42578125" style="76" customWidth="1"/>
    <col min="8196" max="8196" width="16" style="76" customWidth="1"/>
    <col min="8197" max="8197" width="13.85546875" style="76" customWidth="1"/>
    <col min="8198" max="8198" width="0" style="76" hidden="1" customWidth="1"/>
    <col min="8199" max="8200" width="9.140625" style="76"/>
    <col min="8201" max="8201" width="9.85546875" style="76" bestFit="1" customWidth="1"/>
    <col min="8202" max="8448" width="9.140625" style="76"/>
    <col min="8449" max="8449" width="5.140625" style="76" customWidth="1"/>
    <col min="8450" max="8450" width="50.140625" style="76" customWidth="1"/>
    <col min="8451" max="8451" width="15.42578125" style="76" customWidth="1"/>
    <col min="8452" max="8452" width="16" style="76" customWidth="1"/>
    <col min="8453" max="8453" width="13.85546875" style="76" customWidth="1"/>
    <col min="8454" max="8454" width="0" style="76" hidden="1" customWidth="1"/>
    <col min="8455" max="8456" width="9.140625" style="76"/>
    <col min="8457" max="8457" width="9.85546875" style="76" bestFit="1" customWidth="1"/>
    <col min="8458" max="8704" width="9.140625" style="76"/>
    <col min="8705" max="8705" width="5.140625" style="76" customWidth="1"/>
    <col min="8706" max="8706" width="50.140625" style="76" customWidth="1"/>
    <col min="8707" max="8707" width="15.42578125" style="76" customWidth="1"/>
    <col min="8708" max="8708" width="16" style="76" customWidth="1"/>
    <col min="8709" max="8709" width="13.85546875" style="76" customWidth="1"/>
    <col min="8710" max="8710" width="0" style="76" hidden="1" customWidth="1"/>
    <col min="8711" max="8712" width="9.140625" style="76"/>
    <col min="8713" max="8713" width="9.85546875" style="76" bestFit="1" customWidth="1"/>
    <col min="8714" max="8960" width="9.140625" style="76"/>
    <col min="8961" max="8961" width="5.140625" style="76" customWidth="1"/>
    <col min="8962" max="8962" width="50.140625" style="76" customWidth="1"/>
    <col min="8963" max="8963" width="15.42578125" style="76" customWidth="1"/>
    <col min="8964" max="8964" width="16" style="76" customWidth="1"/>
    <col min="8965" max="8965" width="13.85546875" style="76" customWidth="1"/>
    <col min="8966" max="8966" width="0" style="76" hidden="1" customWidth="1"/>
    <col min="8967" max="8968" width="9.140625" style="76"/>
    <col min="8969" max="8969" width="9.85546875" style="76" bestFit="1" customWidth="1"/>
    <col min="8970" max="9216" width="9.140625" style="76"/>
    <col min="9217" max="9217" width="5.140625" style="76" customWidth="1"/>
    <col min="9218" max="9218" width="50.140625" style="76" customWidth="1"/>
    <col min="9219" max="9219" width="15.42578125" style="76" customWidth="1"/>
    <col min="9220" max="9220" width="16" style="76" customWidth="1"/>
    <col min="9221" max="9221" width="13.85546875" style="76" customWidth="1"/>
    <col min="9222" max="9222" width="0" style="76" hidden="1" customWidth="1"/>
    <col min="9223" max="9224" width="9.140625" style="76"/>
    <col min="9225" max="9225" width="9.85546875" style="76" bestFit="1" customWidth="1"/>
    <col min="9226" max="9472" width="9.140625" style="76"/>
    <col min="9473" max="9473" width="5.140625" style="76" customWidth="1"/>
    <col min="9474" max="9474" width="50.140625" style="76" customWidth="1"/>
    <col min="9475" max="9475" width="15.42578125" style="76" customWidth="1"/>
    <col min="9476" max="9476" width="16" style="76" customWidth="1"/>
    <col min="9477" max="9477" width="13.85546875" style="76" customWidth="1"/>
    <col min="9478" max="9478" width="0" style="76" hidden="1" customWidth="1"/>
    <col min="9479" max="9480" width="9.140625" style="76"/>
    <col min="9481" max="9481" width="9.85546875" style="76" bestFit="1" customWidth="1"/>
    <col min="9482" max="9728" width="9.140625" style="76"/>
    <col min="9729" max="9729" width="5.140625" style="76" customWidth="1"/>
    <col min="9730" max="9730" width="50.140625" style="76" customWidth="1"/>
    <col min="9731" max="9731" width="15.42578125" style="76" customWidth="1"/>
    <col min="9732" max="9732" width="16" style="76" customWidth="1"/>
    <col min="9733" max="9733" width="13.85546875" style="76" customWidth="1"/>
    <col min="9734" max="9734" width="0" style="76" hidden="1" customWidth="1"/>
    <col min="9735" max="9736" width="9.140625" style="76"/>
    <col min="9737" max="9737" width="9.85546875" style="76" bestFit="1" customWidth="1"/>
    <col min="9738" max="9984" width="9.140625" style="76"/>
    <col min="9985" max="9985" width="5.140625" style="76" customWidth="1"/>
    <col min="9986" max="9986" width="50.140625" style="76" customWidth="1"/>
    <col min="9987" max="9987" width="15.42578125" style="76" customWidth="1"/>
    <col min="9988" max="9988" width="16" style="76" customWidth="1"/>
    <col min="9989" max="9989" width="13.85546875" style="76" customWidth="1"/>
    <col min="9990" max="9990" width="0" style="76" hidden="1" customWidth="1"/>
    <col min="9991" max="9992" width="9.140625" style="76"/>
    <col min="9993" max="9993" width="9.85546875" style="76" bestFit="1" customWidth="1"/>
    <col min="9994" max="10240" width="9.140625" style="76"/>
    <col min="10241" max="10241" width="5.140625" style="76" customWidth="1"/>
    <col min="10242" max="10242" width="50.140625" style="76" customWidth="1"/>
    <col min="10243" max="10243" width="15.42578125" style="76" customWidth="1"/>
    <col min="10244" max="10244" width="16" style="76" customWidth="1"/>
    <col min="10245" max="10245" width="13.85546875" style="76" customWidth="1"/>
    <col min="10246" max="10246" width="0" style="76" hidden="1" customWidth="1"/>
    <col min="10247" max="10248" width="9.140625" style="76"/>
    <col min="10249" max="10249" width="9.85546875" style="76" bestFit="1" customWidth="1"/>
    <col min="10250" max="10496" width="9.140625" style="76"/>
    <col min="10497" max="10497" width="5.140625" style="76" customWidth="1"/>
    <col min="10498" max="10498" width="50.140625" style="76" customWidth="1"/>
    <col min="10499" max="10499" width="15.42578125" style="76" customWidth="1"/>
    <col min="10500" max="10500" width="16" style="76" customWidth="1"/>
    <col min="10501" max="10501" width="13.85546875" style="76" customWidth="1"/>
    <col min="10502" max="10502" width="0" style="76" hidden="1" customWidth="1"/>
    <col min="10503" max="10504" width="9.140625" style="76"/>
    <col min="10505" max="10505" width="9.85546875" style="76" bestFit="1" customWidth="1"/>
    <col min="10506" max="10752" width="9.140625" style="76"/>
    <col min="10753" max="10753" width="5.140625" style="76" customWidth="1"/>
    <col min="10754" max="10754" width="50.140625" style="76" customWidth="1"/>
    <col min="10755" max="10755" width="15.42578125" style="76" customWidth="1"/>
    <col min="10756" max="10756" width="16" style="76" customWidth="1"/>
    <col min="10757" max="10757" width="13.85546875" style="76" customWidth="1"/>
    <col min="10758" max="10758" width="0" style="76" hidden="1" customWidth="1"/>
    <col min="10759" max="10760" width="9.140625" style="76"/>
    <col min="10761" max="10761" width="9.85546875" style="76" bestFit="1" customWidth="1"/>
    <col min="10762" max="11008" width="9.140625" style="76"/>
    <col min="11009" max="11009" width="5.140625" style="76" customWidth="1"/>
    <col min="11010" max="11010" width="50.140625" style="76" customWidth="1"/>
    <col min="11011" max="11011" width="15.42578125" style="76" customWidth="1"/>
    <col min="11012" max="11012" width="16" style="76" customWidth="1"/>
    <col min="11013" max="11013" width="13.85546875" style="76" customWidth="1"/>
    <col min="11014" max="11014" width="0" style="76" hidden="1" customWidth="1"/>
    <col min="11015" max="11016" width="9.140625" style="76"/>
    <col min="11017" max="11017" width="9.85546875" style="76" bestFit="1" customWidth="1"/>
    <col min="11018" max="11264" width="9.140625" style="76"/>
    <col min="11265" max="11265" width="5.140625" style="76" customWidth="1"/>
    <col min="11266" max="11266" width="50.140625" style="76" customWidth="1"/>
    <col min="11267" max="11267" width="15.42578125" style="76" customWidth="1"/>
    <col min="11268" max="11268" width="16" style="76" customWidth="1"/>
    <col min="11269" max="11269" width="13.85546875" style="76" customWidth="1"/>
    <col min="11270" max="11270" width="0" style="76" hidden="1" customWidth="1"/>
    <col min="11271" max="11272" width="9.140625" style="76"/>
    <col min="11273" max="11273" width="9.85546875" style="76" bestFit="1" customWidth="1"/>
    <col min="11274" max="11520" width="9.140625" style="76"/>
    <col min="11521" max="11521" width="5.140625" style="76" customWidth="1"/>
    <col min="11522" max="11522" width="50.140625" style="76" customWidth="1"/>
    <col min="11523" max="11523" width="15.42578125" style="76" customWidth="1"/>
    <col min="11524" max="11524" width="16" style="76" customWidth="1"/>
    <col min="11525" max="11525" width="13.85546875" style="76" customWidth="1"/>
    <col min="11526" max="11526" width="0" style="76" hidden="1" customWidth="1"/>
    <col min="11527" max="11528" width="9.140625" style="76"/>
    <col min="11529" max="11529" width="9.85546875" style="76" bestFit="1" customWidth="1"/>
    <col min="11530" max="11776" width="9.140625" style="76"/>
    <col min="11777" max="11777" width="5.140625" style="76" customWidth="1"/>
    <col min="11778" max="11778" width="50.140625" style="76" customWidth="1"/>
    <col min="11779" max="11779" width="15.42578125" style="76" customWidth="1"/>
    <col min="11780" max="11780" width="16" style="76" customWidth="1"/>
    <col min="11781" max="11781" width="13.85546875" style="76" customWidth="1"/>
    <col min="11782" max="11782" width="0" style="76" hidden="1" customWidth="1"/>
    <col min="11783" max="11784" width="9.140625" style="76"/>
    <col min="11785" max="11785" width="9.85546875" style="76" bestFit="1" customWidth="1"/>
    <col min="11786" max="12032" width="9.140625" style="76"/>
    <col min="12033" max="12033" width="5.140625" style="76" customWidth="1"/>
    <col min="12034" max="12034" width="50.140625" style="76" customWidth="1"/>
    <col min="12035" max="12035" width="15.42578125" style="76" customWidth="1"/>
    <col min="12036" max="12036" width="16" style="76" customWidth="1"/>
    <col min="12037" max="12037" width="13.85546875" style="76" customWidth="1"/>
    <col min="12038" max="12038" width="0" style="76" hidden="1" customWidth="1"/>
    <col min="12039" max="12040" width="9.140625" style="76"/>
    <col min="12041" max="12041" width="9.85546875" style="76" bestFit="1" customWidth="1"/>
    <col min="12042" max="12288" width="9.140625" style="76"/>
    <col min="12289" max="12289" width="5.140625" style="76" customWidth="1"/>
    <col min="12290" max="12290" width="50.140625" style="76" customWidth="1"/>
    <col min="12291" max="12291" width="15.42578125" style="76" customWidth="1"/>
    <col min="12292" max="12292" width="16" style="76" customWidth="1"/>
    <col min="12293" max="12293" width="13.85546875" style="76" customWidth="1"/>
    <col min="12294" max="12294" width="0" style="76" hidden="1" customWidth="1"/>
    <col min="12295" max="12296" width="9.140625" style="76"/>
    <col min="12297" max="12297" width="9.85546875" style="76" bestFit="1" customWidth="1"/>
    <col min="12298" max="12544" width="9.140625" style="76"/>
    <col min="12545" max="12545" width="5.140625" style="76" customWidth="1"/>
    <col min="12546" max="12546" width="50.140625" style="76" customWidth="1"/>
    <col min="12547" max="12547" width="15.42578125" style="76" customWidth="1"/>
    <col min="12548" max="12548" width="16" style="76" customWidth="1"/>
    <col min="12549" max="12549" width="13.85546875" style="76" customWidth="1"/>
    <col min="12550" max="12550" width="0" style="76" hidden="1" customWidth="1"/>
    <col min="12551" max="12552" width="9.140625" style="76"/>
    <col min="12553" max="12553" width="9.85546875" style="76" bestFit="1" customWidth="1"/>
    <col min="12554" max="12800" width="9.140625" style="76"/>
    <col min="12801" max="12801" width="5.140625" style="76" customWidth="1"/>
    <col min="12802" max="12802" width="50.140625" style="76" customWidth="1"/>
    <col min="12803" max="12803" width="15.42578125" style="76" customWidth="1"/>
    <col min="12804" max="12804" width="16" style="76" customWidth="1"/>
    <col min="12805" max="12805" width="13.85546875" style="76" customWidth="1"/>
    <col min="12806" max="12806" width="0" style="76" hidden="1" customWidth="1"/>
    <col min="12807" max="12808" width="9.140625" style="76"/>
    <col min="12809" max="12809" width="9.85546875" style="76" bestFit="1" customWidth="1"/>
    <col min="12810" max="13056" width="9.140625" style="76"/>
    <col min="13057" max="13057" width="5.140625" style="76" customWidth="1"/>
    <col min="13058" max="13058" width="50.140625" style="76" customWidth="1"/>
    <col min="13059" max="13059" width="15.42578125" style="76" customWidth="1"/>
    <col min="13060" max="13060" width="16" style="76" customWidth="1"/>
    <col min="13061" max="13061" width="13.85546875" style="76" customWidth="1"/>
    <col min="13062" max="13062" width="0" style="76" hidden="1" customWidth="1"/>
    <col min="13063" max="13064" width="9.140625" style="76"/>
    <col min="13065" max="13065" width="9.85546875" style="76" bestFit="1" customWidth="1"/>
    <col min="13066" max="13312" width="9.140625" style="76"/>
    <col min="13313" max="13313" width="5.140625" style="76" customWidth="1"/>
    <col min="13314" max="13314" width="50.140625" style="76" customWidth="1"/>
    <col min="13315" max="13315" width="15.42578125" style="76" customWidth="1"/>
    <col min="13316" max="13316" width="16" style="76" customWidth="1"/>
    <col min="13317" max="13317" width="13.85546875" style="76" customWidth="1"/>
    <col min="13318" max="13318" width="0" style="76" hidden="1" customWidth="1"/>
    <col min="13319" max="13320" width="9.140625" style="76"/>
    <col min="13321" max="13321" width="9.85546875" style="76" bestFit="1" customWidth="1"/>
    <col min="13322" max="13568" width="9.140625" style="76"/>
    <col min="13569" max="13569" width="5.140625" style="76" customWidth="1"/>
    <col min="13570" max="13570" width="50.140625" style="76" customWidth="1"/>
    <col min="13571" max="13571" width="15.42578125" style="76" customWidth="1"/>
    <col min="13572" max="13572" width="16" style="76" customWidth="1"/>
    <col min="13573" max="13573" width="13.85546875" style="76" customWidth="1"/>
    <col min="13574" max="13574" width="0" style="76" hidden="1" customWidth="1"/>
    <col min="13575" max="13576" width="9.140625" style="76"/>
    <col min="13577" max="13577" width="9.85546875" style="76" bestFit="1" customWidth="1"/>
    <col min="13578" max="13824" width="9.140625" style="76"/>
    <col min="13825" max="13825" width="5.140625" style="76" customWidth="1"/>
    <col min="13826" max="13826" width="50.140625" style="76" customWidth="1"/>
    <col min="13827" max="13827" width="15.42578125" style="76" customWidth="1"/>
    <col min="13828" max="13828" width="16" style="76" customWidth="1"/>
    <col min="13829" max="13829" width="13.85546875" style="76" customWidth="1"/>
    <col min="13830" max="13830" width="0" style="76" hidden="1" customWidth="1"/>
    <col min="13831" max="13832" width="9.140625" style="76"/>
    <col min="13833" max="13833" width="9.85546875" style="76" bestFit="1" customWidth="1"/>
    <col min="13834" max="14080" width="9.140625" style="76"/>
    <col min="14081" max="14081" width="5.140625" style="76" customWidth="1"/>
    <col min="14082" max="14082" width="50.140625" style="76" customWidth="1"/>
    <col min="14083" max="14083" width="15.42578125" style="76" customWidth="1"/>
    <col min="14084" max="14084" width="16" style="76" customWidth="1"/>
    <col min="14085" max="14085" width="13.85546875" style="76" customWidth="1"/>
    <col min="14086" max="14086" width="0" style="76" hidden="1" customWidth="1"/>
    <col min="14087" max="14088" width="9.140625" style="76"/>
    <col min="14089" max="14089" width="9.85546875" style="76" bestFit="1" customWidth="1"/>
    <col min="14090" max="14336" width="9.140625" style="76"/>
    <col min="14337" max="14337" width="5.140625" style="76" customWidth="1"/>
    <col min="14338" max="14338" width="50.140625" style="76" customWidth="1"/>
    <col min="14339" max="14339" width="15.42578125" style="76" customWidth="1"/>
    <col min="14340" max="14340" width="16" style="76" customWidth="1"/>
    <col min="14341" max="14341" width="13.85546875" style="76" customWidth="1"/>
    <col min="14342" max="14342" width="0" style="76" hidden="1" customWidth="1"/>
    <col min="14343" max="14344" width="9.140625" style="76"/>
    <col min="14345" max="14345" width="9.85546875" style="76" bestFit="1" customWidth="1"/>
    <col min="14346" max="14592" width="9.140625" style="76"/>
    <col min="14593" max="14593" width="5.140625" style="76" customWidth="1"/>
    <col min="14594" max="14594" width="50.140625" style="76" customWidth="1"/>
    <col min="14595" max="14595" width="15.42578125" style="76" customWidth="1"/>
    <col min="14596" max="14596" width="16" style="76" customWidth="1"/>
    <col min="14597" max="14597" width="13.85546875" style="76" customWidth="1"/>
    <col min="14598" max="14598" width="0" style="76" hidden="1" customWidth="1"/>
    <col min="14599" max="14600" width="9.140625" style="76"/>
    <col min="14601" max="14601" width="9.85546875" style="76" bestFit="1" customWidth="1"/>
    <col min="14602" max="14848" width="9.140625" style="76"/>
    <col min="14849" max="14849" width="5.140625" style="76" customWidth="1"/>
    <col min="14850" max="14850" width="50.140625" style="76" customWidth="1"/>
    <col min="14851" max="14851" width="15.42578125" style="76" customWidth="1"/>
    <col min="14852" max="14852" width="16" style="76" customWidth="1"/>
    <col min="14853" max="14853" width="13.85546875" style="76" customWidth="1"/>
    <col min="14854" max="14854" width="0" style="76" hidden="1" customWidth="1"/>
    <col min="14855" max="14856" width="9.140625" style="76"/>
    <col min="14857" max="14857" width="9.85546875" style="76" bestFit="1" customWidth="1"/>
    <col min="14858" max="15104" width="9.140625" style="76"/>
    <col min="15105" max="15105" width="5.140625" style="76" customWidth="1"/>
    <col min="15106" max="15106" width="50.140625" style="76" customWidth="1"/>
    <col min="15107" max="15107" width="15.42578125" style="76" customWidth="1"/>
    <col min="15108" max="15108" width="16" style="76" customWidth="1"/>
    <col min="15109" max="15109" width="13.85546875" style="76" customWidth="1"/>
    <col min="15110" max="15110" width="0" style="76" hidden="1" customWidth="1"/>
    <col min="15111" max="15112" width="9.140625" style="76"/>
    <col min="15113" max="15113" width="9.85546875" style="76" bestFit="1" customWidth="1"/>
    <col min="15114" max="15360" width="9.140625" style="76"/>
    <col min="15361" max="15361" width="5.140625" style="76" customWidth="1"/>
    <col min="15362" max="15362" width="50.140625" style="76" customWidth="1"/>
    <col min="15363" max="15363" width="15.42578125" style="76" customWidth="1"/>
    <col min="15364" max="15364" width="16" style="76" customWidth="1"/>
    <col min="15365" max="15365" width="13.85546875" style="76" customWidth="1"/>
    <col min="15366" max="15366" width="0" style="76" hidden="1" customWidth="1"/>
    <col min="15367" max="15368" width="9.140625" style="76"/>
    <col min="15369" max="15369" width="9.85546875" style="76" bestFit="1" customWidth="1"/>
    <col min="15370" max="15616" width="9.140625" style="76"/>
    <col min="15617" max="15617" width="5.140625" style="76" customWidth="1"/>
    <col min="15618" max="15618" width="50.140625" style="76" customWidth="1"/>
    <col min="15619" max="15619" width="15.42578125" style="76" customWidth="1"/>
    <col min="15620" max="15620" width="16" style="76" customWidth="1"/>
    <col min="15621" max="15621" width="13.85546875" style="76" customWidth="1"/>
    <col min="15622" max="15622" width="0" style="76" hidden="1" customWidth="1"/>
    <col min="15623" max="15624" width="9.140625" style="76"/>
    <col min="15625" max="15625" width="9.85546875" style="76" bestFit="1" customWidth="1"/>
    <col min="15626" max="15872" width="9.140625" style="76"/>
    <col min="15873" max="15873" width="5.140625" style="76" customWidth="1"/>
    <col min="15874" max="15874" width="50.140625" style="76" customWidth="1"/>
    <col min="15875" max="15875" width="15.42578125" style="76" customWidth="1"/>
    <col min="15876" max="15876" width="16" style="76" customWidth="1"/>
    <col min="15877" max="15877" width="13.85546875" style="76" customWidth="1"/>
    <col min="15878" max="15878" width="0" style="76" hidden="1" customWidth="1"/>
    <col min="15879" max="15880" width="9.140625" style="76"/>
    <col min="15881" max="15881" width="9.85546875" style="76" bestFit="1" customWidth="1"/>
    <col min="15882" max="16128" width="9.140625" style="76"/>
    <col min="16129" max="16129" width="5.140625" style="76" customWidth="1"/>
    <col min="16130" max="16130" width="50.140625" style="76" customWidth="1"/>
    <col min="16131" max="16131" width="15.42578125" style="76" customWidth="1"/>
    <col min="16132" max="16132" width="16" style="76" customWidth="1"/>
    <col min="16133" max="16133" width="13.85546875" style="76" customWidth="1"/>
    <col min="16134" max="16134" width="0" style="76" hidden="1" customWidth="1"/>
    <col min="16135" max="16136" width="9.140625" style="76"/>
    <col min="16137" max="16137" width="9.85546875" style="76" bestFit="1" customWidth="1"/>
    <col min="16138" max="16384" width="9.140625" style="76"/>
  </cols>
  <sheetData>
    <row r="1" spans="1:9" ht="20.25" customHeight="1">
      <c r="A1" s="75" t="s">
        <v>125</v>
      </c>
      <c r="D1" s="276" t="s">
        <v>333</v>
      </c>
      <c r="E1" s="276"/>
      <c r="F1" s="276"/>
    </row>
    <row r="2" spans="1:9">
      <c r="A2" s="75" t="s">
        <v>79</v>
      </c>
    </row>
    <row r="4" spans="1:9" ht="26.25" customHeight="1">
      <c r="A4" s="277" t="s">
        <v>724</v>
      </c>
      <c r="B4" s="277"/>
      <c r="C4" s="277"/>
      <c r="D4" s="277"/>
      <c r="E4" s="277"/>
      <c r="F4" s="277"/>
    </row>
    <row r="5" spans="1:9" ht="22.5" customHeight="1">
      <c r="A5" s="278" t="s">
        <v>127</v>
      </c>
      <c r="B5" s="278"/>
      <c r="C5" s="278"/>
      <c r="D5" s="278"/>
      <c r="E5" s="278"/>
      <c r="F5" s="278"/>
    </row>
    <row r="6" spans="1:9" ht="21" customHeight="1">
      <c r="C6" s="106"/>
      <c r="D6" s="107"/>
      <c r="E6" s="432" t="s">
        <v>733</v>
      </c>
      <c r="F6" s="107"/>
    </row>
    <row r="7" spans="1:9" s="109" customFormat="1" ht="21.75" customHeight="1">
      <c r="A7" s="279" t="s">
        <v>0</v>
      </c>
      <c r="B7" s="279" t="s">
        <v>218</v>
      </c>
      <c r="C7" s="280" t="s">
        <v>74</v>
      </c>
      <c r="D7" s="280" t="s">
        <v>75</v>
      </c>
      <c r="E7" s="280" t="s">
        <v>53</v>
      </c>
      <c r="F7" s="108"/>
    </row>
    <row r="8" spans="1:9" s="109" customFormat="1" ht="36.75" customHeight="1">
      <c r="A8" s="279"/>
      <c r="B8" s="279"/>
      <c r="C8" s="281"/>
      <c r="D8" s="281"/>
      <c r="E8" s="281"/>
      <c r="F8" s="110" t="s">
        <v>52</v>
      </c>
    </row>
    <row r="9" spans="1:9" s="114" customFormat="1" ht="19.5" customHeight="1">
      <c r="A9" s="111" t="s">
        <v>11</v>
      </c>
      <c r="B9" s="111" t="s">
        <v>12</v>
      </c>
      <c r="C9" s="112" t="s">
        <v>38</v>
      </c>
      <c r="D9" s="112" t="s">
        <v>36</v>
      </c>
      <c r="E9" s="112" t="s">
        <v>51</v>
      </c>
      <c r="F9" s="113" t="s">
        <v>60</v>
      </c>
    </row>
    <row r="10" spans="1:9" s="109" customFormat="1" ht="19.5" customHeight="1">
      <c r="A10" s="115" t="s">
        <v>11</v>
      </c>
      <c r="B10" s="116" t="s">
        <v>219</v>
      </c>
      <c r="C10" s="117">
        <f>C11+C14+C18+C19</f>
        <v>665837000000</v>
      </c>
      <c r="D10" s="117">
        <f>D11+D14+D18+D19+D17</f>
        <v>1372503489074</v>
      </c>
      <c r="E10" s="117">
        <f>E11+E14+E18+E19</f>
        <v>706666489074</v>
      </c>
      <c r="F10" s="118">
        <f t="shared" ref="F10:F16" si="0">D10/C10*100</f>
        <v>206.13205470317811</v>
      </c>
    </row>
    <row r="11" spans="1:9" s="109" customFormat="1" ht="19.5" customHeight="1">
      <c r="A11" s="119">
        <v>1</v>
      </c>
      <c r="B11" s="120" t="s">
        <v>220</v>
      </c>
      <c r="C11" s="121">
        <f>C12+C13</f>
        <v>351696000000</v>
      </c>
      <c r="D11" s="121">
        <f>D12+D13</f>
        <v>468219846389</v>
      </c>
      <c r="E11" s="122">
        <f t="shared" ref="E11:E31" si="1">D11-C11</f>
        <v>116523846389</v>
      </c>
      <c r="F11" s="118">
        <f t="shared" si="0"/>
        <v>133.13197943365861</v>
      </c>
    </row>
    <row r="12" spans="1:9" s="114" customFormat="1" ht="19.5" customHeight="1">
      <c r="A12" s="123"/>
      <c r="B12" s="124" t="s">
        <v>221</v>
      </c>
      <c r="C12" s="125">
        <v>66570000000</v>
      </c>
      <c r="D12" s="126">
        <v>144824560452</v>
      </c>
      <c r="E12" s="126">
        <f>D12-C12</f>
        <v>78254560452</v>
      </c>
      <c r="F12" s="127">
        <f t="shared" si="0"/>
        <v>217.55229150067598</v>
      </c>
    </row>
    <row r="13" spans="1:9" s="128" customFormat="1" ht="19.5" customHeight="1">
      <c r="A13" s="123"/>
      <c r="B13" s="124" t="s">
        <v>222</v>
      </c>
      <c r="C13" s="125">
        <v>285126000000</v>
      </c>
      <c r="D13" s="126">
        <v>323395285937</v>
      </c>
      <c r="E13" s="126">
        <f t="shared" si="1"/>
        <v>38269285937</v>
      </c>
      <c r="F13" s="127">
        <f t="shared" si="0"/>
        <v>113.42188574069007</v>
      </c>
    </row>
    <row r="14" spans="1:9" s="129" customFormat="1" ht="19.5" customHeight="1">
      <c r="A14" s="119">
        <v>2</v>
      </c>
      <c r="B14" s="120" t="s">
        <v>50</v>
      </c>
      <c r="C14" s="121">
        <f>C15+C16</f>
        <v>245891000000</v>
      </c>
      <c r="D14" s="121">
        <f>D15+D16</f>
        <v>570071754046</v>
      </c>
      <c r="E14" s="122">
        <f t="shared" si="1"/>
        <v>324180754046</v>
      </c>
      <c r="F14" s="118">
        <f t="shared" si="0"/>
        <v>231.83921088856442</v>
      </c>
      <c r="I14" s="130"/>
    </row>
    <row r="15" spans="1:9" s="128" customFormat="1" ht="19.5" customHeight="1">
      <c r="A15" s="123"/>
      <c r="B15" s="124" t="s">
        <v>223</v>
      </c>
      <c r="C15" s="125">
        <v>77868000000</v>
      </c>
      <c r="D15" s="126">
        <v>125686000000</v>
      </c>
      <c r="E15" s="126">
        <f t="shared" si="1"/>
        <v>47818000000</v>
      </c>
      <c r="F15" s="127">
        <f t="shared" si="0"/>
        <v>161.40905121487646</v>
      </c>
    </row>
    <row r="16" spans="1:9" s="128" customFormat="1" ht="19.5" customHeight="1">
      <c r="A16" s="123"/>
      <c r="B16" s="131" t="s">
        <v>49</v>
      </c>
      <c r="C16" s="125">
        <v>168023000000</v>
      </c>
      <c r="D16" s="126">
        <v>444385754046</v>
      </c>
      <c r="E16" s="126">
        <f t="shared" si="1"/>
        <v>276362754046</v>
      </c>
      <c r="F16" s="132">
        <f t="shared" si="0"/>
        <v>264.47912133815015</v>
      </c>
    </row>
    <row r="17" spans="1:9" s="128" customFormat="1" ht="19.5" customHeight="1">
      <c r="A17" s="119">
        <v>3</v>
      </c>
      <c r="B17" s="133" t="s">
        <v>46</v>
      </c>
      <c r="C17" s="122"/>
      <c r="D17" s="122"/>
      <c r="E17" s="122">
        <f t="shared" si="1"/>
        <v>0</v>
      </c>
      <c r="F17" s="118"/>
    </row>
    <row r="18" spans="1:9" s="109" customFormat="1" ht="19.5" customHeight="1">
      <c r="A18" s="115">
        <v>4</v>
      </c>
      <c r="B18" s="134" t="s">
        <v>45</v>
      </c>
      <c r="C18" s="122">
        <v>68250000000</v>
      </c>
      <c r="D18" s="122">
        <v>334211888639</v>
      </c>
      <c r="E18" s="122">
        <f t="shared" si="1"/>
        <v>265961888639</v>
      </c>
      <c r="F18" s="118"/>
    </row>
    <row r="19" spans="1:9" s="109" customFormat="1" ht="19.5" customHeight="1">
      <c r="A19" s="187">
        <v>5</v>
      </c>
      <c r="B19" s="135" t="s">
        <v>224</v>
      </c>
      <c r="C19" s="136"/>
      <c r="D19" s="122"/>
      <c r="E19" s="122">
        <f t="shared" si="1"/>
        <v>0</v>
      </c>
      <c r="F19" s="118"/>
    </row>
    <row r="20" spans="1:9" s="109" customFormat="1" ht="19.5" customHeight="1">
      <c r="A20" s="119" t="s">
        <v>12</v>
      </c>
      <c r="B20" s="134" t="s">
        <v>225</v>
      </c>
      <c r="C20" s="122">
        <f>C21+C29+C30+C31</f>
        <v>665837000000</v>
      </c>
      <c r="D20" s="122">
        <f>D21+D29+D30+D31+D32</f>
        <v>1372503489074</v>
      </c>
      <c r="E20" s="122">
        <f>E21+E29+E30+E31+E32</f>
        <v>706666489074</v>
      </c>
      <c r="F20" s="118">
        <f t="shared" ref="F20:F27" si="2">D20/C20*100</f>
        <v>206.13205470317811</v>
      </c>
    </row>
    <row r="21" spans="1:9" s="109" customFormat="1" ht="19.5" customHeight="1">
      <c r="A21" s="119">
        <v>1</v>
      </c>
      <c r="B21" s="133" t="s">
        <v>226</v>
      </c>
      <c r="C21" s="122">
        <f>SUM(C24:C28)</f>
        <v>497814000000</v>
      </c>
      <c r="D21" s="122">
        <f>SUM(D24:D28)</f>
        <v>558523087194</v>
      </c>
      <c r="E21" s="122">
        <f>D21-C21</f>
        <v>60709087194</v>
      </c>
      <c r="F21" s="118">
        <f t="shared" si="2"/>
        <v>112.19513456712748</v>
      </c>
    </row>
    <row r="22" spans="1:9" s="114" customFormat="1" ht="19.5" hidden="1" customHeight="1">
      <c r="A22" s="123"/>
      <c r="B22" s="137"/>
      <c r="C22" s="126"/>
      <c r="D22" s="126"/>
      <c r="E22" s="122">
        <f t="shared" si="1"/>
        <v>0</v>
      </c>
      <c r="F22" s="118" t="e">
        <f t="shared" si="2"/>
        <v>#DIV/0!</v>
      </c>
    </row>
    <row r="23" spans="1:9" s="114" customFormat="1" ht="19.5" hidden="1" customHeight="1">
      <c r="A23" s="123"/>
      <c r="B23" s="137"/>
      <c r="C23" s="126"/>
      <c r="D23" s="126"/>
      <c r="E23" s="122">
        <f t="shared" si="1"/>
        <v>0</v>
      </c>
      <c r="F23" s="118" t="e">
        <f t="shared" si="2"/>
        <v>#DIV/0!</v>
      </c>
    </row>
    <row r="24" spans="1:9" s="114" customFormat="1" ht="19.5" customHeight="1">
      <c r="A24" s="123"/>
      <c r="B24" s="131" t="s">
        <v>29</v>
      </c>
      <c r="C24" s="126">
        <v>60910000000</v>
      </c>
      <c r="D24" s="126">
        <v>84782366866</v>
      </c>
      <c r="E24" s="126">
        <f t="shared" si="1"/>
        <v>23872366866</v>
      </c>
      <c r="F24" s="127">
        <f t="shared" si="2"/>
        <v>139.1928531702512</v>
      </c>
      <c r="I24" s="138"/>
    </row>
    <row r="25" spans="1:9" s="114" customFormat="1" ht="19.5" customHeight="1">
      <c r="A25" s="123"/>
      <c r="B25" s="131" t="s">
        <v>28</v>
      </c>
      <c r="C25" s="126">
        <v>426955000000</v>
      </c>
      <c r="D25" s="126">
        <v>471009175434</v>
      </c>
      <c r="E25" s="126">
        <f t="shared" si="1"/>
        <v>44054175434</v>
      </c>
      <c r="F25" s="127">
        <f t="shared" si="2"/>
        <v>110.31822450469019</v>
      </c>
    </row>
    <row r="26" spans="1:9" s="114" customFormat="1" ht="19.5" customHeight="1">
      <c r="A26" s="123"/>
      <c r="B26" s="131" t="s">
        <v>227</v>
      </c>
      <c r="C26" s="126">
        <v>9949000000</v>
      </c>
      <c r="D26" s="126">
        <v>2731544894</v>
      </c>
      <c r="E26" s="126">
        <f t="shared" si="1"/>
        <v>-7217455106</v>
      </c>
      <c r="F26" s="127">
        <f t="shared" si="2"/>
        <v>27.455471846416724</v>
      </c>
      <c r="G26" s="138"/>
    </row>
    <row r="27" spans="1:9" s="114" customFormat="1" ht="19.5" hidden="1" customHeight="1">
      <c r="A27" s="123"/>
      <c r="B27" s="131"/>
      <c r="C27" s="126"/>
      <c r="D27" s="126"/>
      <c r="E27" s="122">
        <f t="shared" si="1"/>
        <v>0</v>
      </c>
      <c r="F27" s="118" t="e">
        <f t="shared" si="2"/>
        <v>#DIV/0!</v>
      </c>
    </row>
    <row r="28" spans="1:9" s="114" customFormat="1" ht="19.5" customHeight="1">
      <c r="A28" s="123"/>
      <c r="B28" s="131" t="s">
        <v>228</v>
      </c>
      <c r="C28" s="126">
        <v>0</v>
      </c>
      <c r="D28" s="126"/>
      <c r="E28" s="126"/>
      <c r="F28" s="118"/>
    </row>
    <row r="29" spans="1:9" s="109" customFormat="1" ht="19.5" customHeight="1">
      <c r="A29" s="119">
        <v>2</v>
      </c>
      <c r="B29" s="133" t="s">
        <v>229</v>
      </c>
      <c r="C29" s="122"/>
      <c r="D29" s="122">
        <v>58150702348</v>
      </c>
      <c r="E29" s="122">
        <f t="shared" si="1"/>
        <v>58150702348</v>
      </c>
      <c r="F29" s="127"/>
    </row>
    <row r="30" spans="1:9" s="109" customFormat="1" ht="19.5" customHeight="1">
      <c r="A30" s="119">
        <v>3</v>
      </c>
      <c r="B30" s="133" t="s">
        <v>64</v>
      </c>
      <c r="C30" s="122"/>
      <c r="D30" s="122">
        <v>177289300</v>
      </c>
      <c r="E30" s="122">
        <f t="shared" si="1"/>
        <v>177289300</v>
      </c>
      <c r="F30" s="118" t="e">
        <f>D30/C30*100</f>
        <v>#DIV/0!</v>
      </c>
    </row>
    <row r="31" spans="1:9" s="109" customFormat="1" ht="19.5" customHeight="1">
      <c r="A31" s="119">
        <v>4</v>
      </c>
      <c r="B31" s="133" t="s">
        <v>230</v>
      </c>
      <c r="C31" s="122">
        <v>168023000000</v>
      </c>
      <c r="D31" s="122">
        <v>364995350130</v>
      </c>
      <c r="E31" s="122">
        <f t="shared" si="1"/>
        <v>196972350130</v>
      </c>
      <c r="F31" s="139">
        <f>D31/C31*100</f>
        <v>217.22939724323456</v>
      </c>
    </row>
    <row r="32" spans="1:9" ht="19.5" customHeight="1">
      <c r="A32" s="140">
        <v>5</v>
      </c>
      <c r="B32" s="141" t="s">
        <v>30</v>
      </c>
      <c r="C32" s="142"/>
      <c r="D32" s="142">
        <v>390657060102</v>
      </c>
      <c r="E32" s="142">
        <f>+D32-C32</f>
        <v>390657060102</v>
      </c>
      <c r="F32" s="143"/>
    </row>
    <row r="33" s="114" customFormat="1"/>
    <row r="34" s="109" customFormat="1"/>
    <row r="35" s="114" customFormat="1"/>
    <row r="36" s="114" customFormat="1"/>
    <row r="37" s="114" customFormat="1"/>
    <row r="38" s="114" customFormat="1"/>
  </sheetData>
  <mergeCells count="8">
    <mergeCell ref="D1:F1"/>
    <mergeCell ref="A4:F4"/>
    <mergeCell ref="A5:F5"/>
    <mergeCell ref="A7:A8"/>
    <mergeCell ref="B7:B8"/>
    <mergeCell ref="C7:C8"/>
    <mergeCell ref="D7:D8"/>
    <mergeCell ref="E7:E8"/>
  </mergeCells>
  <pageMargins left="0.39370078740157483" right="0.39370078740157483" top="0.6692913385826772" bottom="0.98425196850393704" header="0.51181102362204722" footer="0.51181102362204722"/>
  <pageSetup paperSize="9" scale="8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tabSelected="1" topLeftCell="A49" zoomScaleNormal="100" workbookViewId="0">
      <selection activeCell="G1" sqref="G1:I1"/>
    </sheetView>
  </sheetViews>
  <sheetFormatPr defaultRowHeight="15"/>
  <cols>
    <col min="1" max="1" width="5.42578125" style="144" customWidth="1"/>
    <col min="2" max="2" width="53.42578125" style="144" customWidth="1"/>
    <col min="3" max="3" width="9.140625" style="144" hidden="1" customWidth="1"/>
    <col min="4" max="5" width="17.42578125" style="144" customWidth="1"/>
    <col min="6" max="6" width="18.28515625" style="145" customWidth="1"/>
    <col min="7" max="7" width="18.5703125" style="145" customWidth="1"/>
    <col min="8" max="8" width="11.85546875" style="144" customWidth="1"/>
    <col min="9" max="9" width="12.28515625" style="144" customWidth="1"/>
    <col min="10" max="254" width="9.140625" style="144"/>
    <col min="255" max="255" width="5.42578125" style="144" customWidth="1"/>
    <col min="256" max="256" width="53.42578125" style="144" customWidth="1"/>
    <col min="257" max="257" width="0" style="144" hidden="1" customWidth="1"/>
    <col min="258" max="258" width="13" style="144" customWidth="1"/>
    <col min="259" max="259" width="12.42578125" style="144" customWidth="1"/>
    <col min="260" max="261" width="12.140625" style="144" customWidth="1"/>
    <col min="262" max="262" width="11.85546875" style="144" customWidth="1"/>
    <col min="263" max="263" width="12.28515625" style="144" customWidth="1"/>
    <col min="264" max="264" width="9.140625" style="144"/>
    <col min="265" max="265" width="13.28515625" style="144" bestFit="1" customWidth="1"/>
    <col min="266" max="510" width="9.140625" style="144"/>
    <col min="511" max="511" width="5.42578125" style="144" customWidth="1"/>
    <col min="512" max="512" width="53.42578125" style="144" customWidth="1"/>
    <col min="513" max="513" width="0" style="144" hidden="1" customWidth="1"/>
    <col min="514" max="514" width="13" style="144" customWidth="1"/>
    <col min="515" max="515" width="12.42578125" style="144" customWidth="1"/>
    <col min="516" max="517" width="12.140625" style="144" customWidth="1"/>
    <col min="518" max="518" width="11.85546875" style="144" customWidth="1"/>
    <col min="519" max="519" width="12.28515625" style="144" customWidth="1"/>
    <col min="520" max="520" width="9.140625" style="144"/>
    <col min="521" max="521" width="13.28515625" style="144" bestFit="1" customWidth="1"/>
    <col min="522" max="766" width="9.140625" style="144"/>
    <col min="767" max="767" width="5.42578125" style="144" customWidth="1"/>
    <col min="768" max="768" width="53.42578125" style="144" customWidth="1"/>
    <col min="769" max="769" width="0" style="144" hidden="1" customWidth="1"/>
    <col min="770" max="770" width="13" style="144" customWidth="1"/>
    <col min="771" max="771" width="12.42578125" style="144" customWidth="1"/>
    <col min="772" max="773" width="12.140625" style="144" customWidth="1"/>
    <col min="774" max="774" width="11.85546875" style="144" customWidth="1"/>
    <col min="775" max="775" width="12.28515625" style="144" customWidth="1"/>
    <col min="776" max="776" width="9.140625" style="144"/>
    <col min="777" max="777" width="13.28515625" style="144" bestFit="1" customWidth="1"/>
    <col min="778" max="1022" width="9.140625" style="144"/>
    <col min="1023" max="1023" width="5.42578125" style="144" customWidth="1"/>
    <col min="1024" max="1024" width="53.42578125" style="144" customWidth="1"/>
    <col min="1025" max="1025" width="0" style="144" hidden="1" customWidth="1"/>
    <col min="1026" max="1026" width="13" style="144" customWidth="1"/>
    <col min="1027" max="1027" width="12.42578125" style="144" customWidth="1"/>
    <col min="1028" max="1029" width="12.140625" style="144" customWidth="1"/>
    <col min="1030" max="1030" width="11.85546875" style="144" customWidth="1"/>
    <col min="1031" max="1031" width="12.28515625" style="144" customWidth="1"/>
    <col min="1032" max="1032" width="9.140625" style="144"/>
    <col min="1033" max="1033" width="13.28515625" style="144" bestFit="1" customWidth="1"/>
    <col min="1034" max="1278" width="9.140625" style="144"/>
    <col min="1279" max="1279" width="5.42578125" style="144" customWidth="1"/>
    <col min="1280" max="1280" width="53.42578125" style="144" customWidth="1"/>
    <col min="1281" max="1281" width="0" style="144" hidden="1" customWidth="1"/>
    <col min="1282" max="1282" width="13" style="144" customWidth="1"/>
    <col min="1283" max="1283" width="12.42578125" style="144" customWidth="1"/>
    <col min="1284" max="1285" width="12.140625" style="144" customWidth="1"/>
    <col min="1286" max="1286" width="11.85546875" style="144" customWidth="1"/>
    <col min="1287" max="1287" width="12.28515625" style="144" customWidth="1"/>
    <col min="1288" max="1288" width="9.140625" style="144"/>
    <col min="1289" max="1289" width="13.28515625" style="144" bestFit="1" customWidth="1"/>
    <col min="1290" max="1534" width="9.140625" style="144"/>
    <col min="1535" max="1535" width="5.42578125" style="144" customWidth="1"/>
    <col min="1536" max="1536" width="53.42578125" style="144" customWidth="1"/>
    <col min="1537" max="1537" width="0" style="144" hidden="1" customWidth="1"/>
    <col min="1538" max="1538" width="13" style="144" customWidth="1"/>
    <col min="1539" max="1539" width="12.42578125" style="144" customWidth="1"/>
    <col min="1540" max="1541" width="12.140625" style="144" customWidth="1"/>
    <col min="1542" max="1542" width="11.85546875" style="144" customWidth="1"/>
    <col min="1543" max="1543" width="12.28515625" style="144" customWidth="1"/>
    <col min="1544" max="1544" width="9.140625" style="144"/>
    <col min="1545" max="1545" width="13.28515625" style="144" bestFit="1" customWidth="1"/>
    <col min="1546" max="1790" width="9.140625" style="144"/>
    <col min="1791" max="1791" width="5.42578125" style="144" customWidth="1"/>
    <col min="1792" max="1792" width="53.42578125" style="144" customWidth="1"/>
    <col min="1793" max="1793" width="0" style="144" hidden="1" customWidth="1"/>
    <col min="1794" max="1794" width="13" style="144" customWidth="1"/>
    <col min="1795" max="1795" width="12.42578125" style="144" customWidth="1"/>
    <col min="1796" max="1797" width="12.140625" style="144" customWidth="1"/>
    <col min="1798" max="1798" width="11.85546875" style="144" customWidth="1"/>
    <col min="1799" max="1799" width="12.28515625" style="144" customWidth="1"/>
    <col min="1800" max="1800" width="9.140625" style="144"/>
    <col min="1801" max="1801" width="13.28515625" style="144" bestFit="1" customWidth="1"/>
    <col min="1802" max="2046" width="9.140625" style="144"/>
    <col min="2047" max="2047" width="5.42578125" style="144" customWidth="1"/>
    <col min="2048" max="2048" width="53.42578125" style="144" customWidth="1"/>
    <col min="2049" max="2049" width="0" style="144" hidden="1" customWidth="1"/>
    <col min="2050" max="2050" width="13" style="144" customWidth="1"/>
    <col min="2051" max="2051" width="12.42578125" style="144" customWidth="1"/>
    <col min="2052" max="2053" width="12.140625" style="144" customWidth="1"/>
    <col min="2054" max="2054" width="11.85546875" style="144" customWidth="1"/>
    <col min="2055" max="2055" width="12.28515625" style="144" customWidth="1"/>
    <col min="2056" max="2056" width="9.140625" style="144"/>
    <col min="2057" max="2057" width="13.28515625" style="144" bestFit="1" customWidth="1"/>
    <col min="2058" max="2302" width="9.140625" style="144"/>
    <col min="2303" max="2303" width="5.42578125" style="144" customWidth="1"/>
    <col min="2304" max="2304" width="53.42578125" style="144" customWidth="1"/>
    <col min="2305" max="2305" width="0" style="144" hidden="1" customWidth="1"/>
    <col min="2306" max="2306" width="13" style="144" customWidth="1"/>
    <col min="2307" max="2307" width="12.42578125" style="144" customWidth="1"/>
    <col min="2308" max="2309" width="12.140625" style="144" customWidth="1"/>
    <col min="2310" max="2310" width="11.85546875" style="144" customWidth="1"/>
    <col min="2311" max="2311" width="12.28515625" style="144" customWidth="1"/>
    <col min="2312" max="2312" width="9.140625" style="144"/>
    <col min="2313" max="2313" width="13.28515625" style="144" bestFit="1" customWidth="1"/>
    <col min="2314" max="2558" width="9.140625" style="144"/>
    <col min="2559" max="2559" width="5.42578125" style="144" customWidth="1"/>
    <col min="2560" max="2560" width="53.42578125" style="144" customWidth="1"/>
    <col min="2561" max="2561" width="0" style="144" hidden="1" customWidth="1"/>
    <col min="2562" max="2562" width="13" style="144" customWidth="1"/>
    <col min="2563" max="2563" width="12.42578125" style="144" customWidth="1"/>
    <col min="2564" max="2565" width="12.140625" style="144" customWidth="1"/>
    <col min="2566" max="2566" width="11.85546875" style="144" customWidth="1"/>
    <col min="2567" max="2567" width="12.28515625" style="144" customWidth="1"/>
    <col min="2568" max="2568" width="9.140625" style="144"/>
    <col min="2569" max="2569" width="13.28515625" style="144" bestFit="1" customWidth="1"/>
    <col min="2570" max="2814" width="9.140625" style="144"/>
    <col min="2815" max="2815" width="5.42578125" style="144" customWidth="1"/>
    <col min="2816" max="2816" width="53.42578125" style="144" customWidth="1"/>
    <col min="2817" max="2817" width="0" style="144" hidden="1" customWidth="1"/>
    <col min="2818" max="2818" width="13" style="144" customWidth="1"/>
    <col min="2819" max="2819" width="12.42578125" style="144" customWidth="1"/>
    <col min="2820" max="2821" width="12.140625" style="144" customWidth="1"/>
    <col min="2822" max="2822" width="11.85546875" style="144" customWidth="1"/>
    <col min="2823" max="2823" width="12.28515625" style="144" customWidth="1"/>
    <col min="2824" max="2824" width="9.140625" style="144"/>
    <col min="2825" max="2825" width="13.28515625" style="144" bestFit="1" customWidth="1"/>
    <col min="2826" max="3070" width="9.140625" style="144"/>
    <col min="3071" max="3071" width="5.42578125" style="144" customWidth="1"/>
    <col min="3072" max="3072" width="53.42578125" style="144" customWidth="1"/>
    <col min="3073" max="3073" width="0" style="144" hidden="1" customWidth="1"/>
    <col min="3074" max="3074" width="13" style="144" customWidth="1"/>
    <col min="3075" max="3075" width="12.42578125" style="144" customWidth="1"/>
    <col min="3076" max="3077" width="12.140625" style="144" customWidth="1"/>
    <col min="3078" max="3078" width="11.85546875" style="144" customWidth="1"/>
    <col min="3079" max="3079" width="12.28515625" style="144" customWidth="1"/>
    <col min="3080" max="3080" width="9.140625" style="144"/>
    <col min="3081" max="3081" width="13.28515625" style="144" bestFit="1" customWidth="1"/>
    <col min="3082" max="3326" width="9.140625" style="144"/>
    <col min="3327" max="3327" width="5.42578125" style="144" customWidth="1"/>
    <col min="3328" max="3328" width="53.42578125" style="144" customWidth="1"/>
    <col min="3329" max="3329" width="0" style="144" hidden="1" customWidth="1"/>
    <col min="3330" max="3330" width="13" style="144" customWidth="1"/>
    <col min="3331" max="3331" width="12.42578125" style="144" customWidth="1"/>
    <col min="3332" max="3333" width="12.140625" style="144" customWidth="1"/>
    <col min="3334" max="3334" width="11.85546875" style="144" customWidth="1"/>
    <col min="3335" max="3335" width="12.28515625" style="144" customWidth="1"/>
    <col min="3336" max="3336" width="9.140625" style="144"/>
    <col min="3337" max="3337" width="13.28515625" style="144" bestFit="1" customWidth="1"/>
    <col min="3338" max="3582" width="9.140625" style="144"/>
    <col min="3583" max="3583" width="5.42578125" style="144" customWidth="1"/>
    <col min="3584" max="3584" width="53.42578125" style="144" customWidth="1"/>
    <col min="3585" max="3585" width="0" style="144" hidden="1" customWidth="1"/>
    <col min="3586" max="3586" width="13" style="144" customWidth="1"/>
    <col min="3587" max="3587" width="12.42578125" style="144" customWidth="1"/>
    <col min="3588" max="3589" width="12.140625" style="144" customWidth="1"/>
    <col min="3590" max="3590" width="11.85546875" style="144" customWidth="1"/>
    <col min="3591" max="3591" width="12.28515625" style="144" customWidth="1"/>
    <col min="3592" max="3592" width="9.140625" style="144"/>
    <col min="3593" max="3593" width="13.28515625" style="144" bestFit="1" customWidth="1"/>
    <col min="3594" max="3838" width="9.140625" style="144"/>
    <col min="3839" max="3839" width="5.42578125" style="144" customWidth="1"/>
    <col min="3840" max="3840" width="53.42578125" style="144" customWidth="1"/>
    <col min="3841" max="3841" width="0" style="144" hidden="1" customWidth="1"/>
    <col min="3842" max="3842" width="13" style="144" customWidth="1"/>
    <col min="3843" max="3843" width="12.42578125" style="144" customWidth="1"/>
    <col min="3844" max="3845" width="12.140625" style="144" customWidth="1"/>
    <col min="3846" max="3846" width="11.85546875" style="144" customWidth="1"/>
    <col min="3847" max="3847" width="12.28515625" style="144" customWidth="1"/>
    <col min="3848" max="3848" width="9.140625" style="144"/>
    <col min="3849" max="3849" width="13.28515625" style="144" bestFit="1" customWidth="1"/>
    <col min="3850" max="4094" width="9.140625" style="144"/>
    <col min="4095" max="4095" width="5.42578125" style="144" customWidth="1"/>
    <col min="4096" max="4096" width="53.42578125" style="144" customWidth="1"/>
    <col min="4097" max="4097" width="0" style="144" hidden="1" customWidth="1"/>
    <col min="4098" max="4098" width="13" style="144" customWidth="1"/>
    <col min="4099" max="4099" width="12.42578125" style="144" customWidth="1"/>
    <col min="4100" max="4101" width="12.140625" style="144" customWidth="1"/>
    <col min="4102" max="4102" width="11.85546875" style="144" customWidth="1"/>
    <col min="4103" max="4103" width="12.28515625" style="144" customWidth="1"/>
    <col min="4104" max="4104" width="9.140625" style="144"/>
    <col min="4105" max="4105" width="13.28515625" style="144" bestFit="1" customWidth="1"/>
    <col min="4106" max="4350" width="9.140625" style="144"/>
    <col min="4351" max="4351" width="5.42578125" style="144" customWidth="1"/>
    <col min="4352" max="4352" width="53.42578125" style="144" customWidth="1"/>
    <col min="4353" max="4353" width="0" style="144" hidden="1" customWidth="1"/>
    <col min="4354" max="4354" width="13" style="144" customWidth="1"/>
    <col min="4355" max="4355" width="12.42578125" style="144" customWidth="1"/>
    <col min="4356" max="4357" width="12.140625" style="144" customWidth="1"/>
    <col min="4358" max="4358" width="11.85546875" style="144" customWidth="1"/>
    <col min="4359" max="4359" width="12.28515625" style="144" customWidth="1"/>
    <col min="4360" max="4360" width="9.140625" style="144"/>
    <col min="4361" max="4361" width="13.28515625" style="144" bestFit="1" customWidth="1"/>
    <col min="4362" max="4606" width="9.140625" style="144"/>
    <col min="4607" max="4607" width="5.42578125" style="144" customWidth="1"/>
    <col min="4608" max="4608" width="53.42578125" style="144" customWidth="1"/>
    <col min="4609" max="4609" width="0" style="144" hidden="1" customWidth="1"/>
    <col min="4610" max="4610" width="13" style="144" customWidth="1"/>
    <col min="4611" max="4611" width="12.42578125" style="144" customWidth="1"/>
    <col min="4612" max="4613" width="12.140625" style="144" customWidth="1"/>
    <col min="4614" max="4614" width="11.85546875" style="144" customWidth="1"/>
    <col min="4615" max="4615" width="12.28515625" style="144" customWidth="1"/>
    <col min="4616" max="4616" width="9.140625" style="144"/>
    <col min="4617" max="4617" width="13.28515625" style="144" bestFit="1" customWidth="1"/>
    <col min="4618" max="4862" width="9.140625" style="144"/>
    <col min="4863" max="4863" width="5.42578125" style="144" customWidth="1"/>
    <col min="4864" max="4864" width="53.42578125" style="144" customWidth="1"/>
    <col min="4865" max="4865" width="0" style="144" hidden="1" customWidth="1"/>
    <col min="4866" max="4866" width="13" style="144" customWidth="1"/>
    <col min="4867" max="4867" width="12.42578125" style="144" customWidth="1"/>
    <col min="4868" max="4869" width="12.140625" style="144" customWidth="1"/>
    <col min="4870" max="4870" width="11.85546875" style="144" customWidth="1"/>
    <col min="4871" max="4871" width="12.28515625" style="144" customWidth="1"/>
    <col min="4872" max="4872" width="9.140625" style="144"/>
    <col min="4873" max="4873" width="13.28515625" style="144" bestFit="1" customWidth="1"/>
    <col min="4874" max="5118" width="9.140625" style="144"/>
    <col min="5119" max="5119" width="5.42578125" style="144" customWidth="1"/>
    <col min="5120" max="5120" width="53.42578125" style="144" customWidth="1"/>
    <col min="5121" max="5121" width="0" style="144" hidden="1" customWidth="1"/>
    <col min="5122" max="5122" width="13" style="144" customWidth="1"/>
    <col min="5123" max="5123" width="12.42578125" style="144" customWidth="1"/>
    <col min="5124" max="5125" width="12.140625" style="144" customWidth="1"/>
    <col min="5126" max="5126" width="11.85546875" style="144" customWidth="1"/>
    <col min="5127" max="5127" width="12.28515625" style="144" customWidth="1"/>
    <col min="5128" max="5128" width="9.140625" style="144"/>
    <col min="5129" max="5129" width="13.28515625" style="144" bestFit="1" customWidth="1"/>
    <col min="5130" max="5374" width="9.140625" style="144"/>
    <col min="5375" max="5375" width="5.42578125" style="144" customWidth="1"/>
    <col min="5376" max="5376" width="53.42578125" style="144" customWidth="1"/>
    <col min="5377" max="5377" width="0" style="144" hidden="1" customWidth="1"/>
    <col min="5378" max="5378" width="13" style="144" customWidth="1"/>
    <col min="5379" max="5379" width="12.42578125" style="144" customWidth="1"/>
    <col min="5380" max="5381" width="12.140625" style="144" customWidth="1"/>
    <col min="5382" max="5382" width="11.85546875" style="144" customWidth="1"/>
    <col min="5383" max="5383" width="12.28515625" style="144" customWidth="1"/>
    <col min="5384" max="5384" width="9.140625" style="144"/>
    <col min="5385" max="5385" width="13.28515625" style="144" bestFit="1" customWidth="1"/>
    <col min="5386" max="5630" width="9.140625" style="144"/>
    <col min="5631" max="5631" width="5.42578125" style="144" customWidth="1"/>
    <col min="5632" max="5632" width="53.42578125" style="144" customWidth="1"/>
    <col min="5633" max="5633" width="0" style="144" hidden="1" customWidth="1"/>
    <col min="5634" max="5634" width="13" style="144" customWidth="1"/>
    <col min="5635" max="5635" width="12.42578125" style="144" customWidth="1"/>
    <col min="5636" max="5637" width="12.140625" style="144" customWidth="1"/>
    <col min="5638" max="5638" width="11.85546875" style="144" customWidth="1"/>
    <col min="5639" max="5639" width="12.28515625" style="144" customWidth="1"/>
    <col min="5640" max="5640" width="9.140625" style="144"/>
    <col min="5641" max="5641" width="13.28515625" style="144" bestFit="1" customWidth="1"/>
    <col min="5642" max="5886" width="9.140625" style="144"/>
    <col min="5887" max="5887" width="5.42578125" style="144" customWidth="1"/>
    <col min="5888" max="5888" width="53.42578125" style="144" customWidth="1"/>
    <col min="5889" max="5889" width="0" style="144" hidden="1" customWidth="1"/>
    <col min="5890" max="5890" width="13" style="144" customWidth="1"/>
    <col min="5891" max="5891" width="12.42578125" style="144" customWidth="1"/>
    <col min="5892" max="5893" width="12.140625" style="144" customWidth="1"/>
    <col min="5894" max="5894" width="11.85546875" style="144" customWidth="1"/>
    <col min="5895" max="5895" width="12.28515625" style="144" customWidth="1"/>
    <col min="5896" max="5896" width="9.140625" style="144"/>
    <col min="5897" max="5897" width="13.28515625" style="144" bestFit="1" customWidth="1"/>
    <col min="5898" max="6142" width="9.140625" style="144"/>
    <col min="6143" max="6143" width="5.42578125" style="144" customWidth="1"/>
    <col min="6144" max="6144" width="53.42578125" style="144" customWidth="1"/>
    <col min="6145" max="6145" width="0" style="144" hidden="1" customWidth="1"/>
    <col min="6146" max="6146" width="13" style="144" customWidth="1"/>
    <col min="6147" max="6147" width="12.42578125" style="144" customWidth="1"/>
    <col min="6148" max="6149" width="12.140625" style="144" customWidth="1"/>
    <col min="6150" max="6150" width="11.85546875" style="144" customWidth="1"/>
    <col min="6151" max="6151" width="12.28515625" style="144" customWidth="1"/>
    <col min="6152" max="6152" width="9.140625" style="144"/>
    <col min="6153" max="6153" width="13.28515625" style="144" bestFit="1" customWidth="1"/>
    <col min="6154" max="6398" width="9.140625" style="144"/>
    <col min="6399" max="6399" width="5.42578125" style="144" customWidth="1"/>
    <col min="6400" max="6400" width="53.42578125" style="144" customWidth="1"/>
    <col min="6401" max="6401" width="0" style="144" hidden="1" customWidth="1"/>
    <col min="6402" max="6402" width="13" style="144" customWidth="1"/>
    <col min="6403" max="6403" width="12.42578125" style="144" customWidth="1"/>
    <col min="6404" max="6405" width="12.140625" style="144" customWidth="1"/>
    <col min="6406" max="6406" width="11.85546875" style="144" customWidth="1"/>
    <col min="6407" max="6407" width="12.28515625" style="144" customWidth="1"/>
    <col min="6408" max="6408" width="9.140625" style="144"/>
    <col min="6409" max="6409" width="13.28515625" style="144" bestFit="1" customWidth="1"/>
    <col min="6410" max="6654" width="9.140625" style="144"/>
    <col min="6655" max="6655" width="5.42578125" style="144" customWidth="1"/>
    <col min="6656" max="6656" width="53.42578125" style="144" customWidth="1"/>
    <col min="6657" max="6657" width="0" style="144" hidden="1" customWidth="1"/>
    <col min="6658" max="6658" width="13" style="144" customWidth="1"/>
    <col min="6659" max="6659" width="12.42578125" style="144" customWidth="1"/>
    <col min="6660" max="6661" width="12.140625" style="144" customWidth="1"/>
    <col min="6662" max="6662" width="11.85546875" style="144" customWidth="1"/>
    <col min="6663" max="6663" width="12.28515625" style="144" customWidth="1"/>
    <col min="6664" max="6664" width="9.140625" style="144"/>
    <col min="6665" max="6665" width="13.28515625" style="144" bestFit="1" customWidth="1"/>
    <col min="6666" max="6910" width="9.140625" style="144"/>
    <col min="6911" max="6911" width="5.42578125" style="144" customWidth="1"/>
    <col min="6912" max="6912" width="53.42578125" style="144" customWidth="1"/>
    <col min="6913" max="6913" width="0" style="144" hidden="1" customWidth="1"/>
    <col min="6914" max="6914" width="13" style="144" customWidth="1"/>
    <col min="6915" max="6915" width="12.42578125" style="144" customWidth="1"/>
    <col min="6916" max="6917" width="12.140625" style="144" customWidth="1"/>
    <col min="6918" max="6918" width="11.85546875" style="144" customWidth="1"/>
    <col min="6919" max="6919" width="12.28515625" style="144" customWidth="1"/>
    <col min="6920" max="6920" width="9.140625" style="144"/>
    <col min="6921" max="6921" width="13.28515625" style="144" bestFit="1" customWidth="1"/>
    <col min="6922" max="7166" width="9.140625" style="144"/>
    <col min="7167" max="7167" width="5.42578125" style="144" customWidth="1"/>
    <col min="7168" max="7168" width="53.42578125" style="144" customWidth="1"/>
    <col min="7169" max="7169" width="0" style="144" hidden="1" customWidth="1"/>
    <col min="7170" max="7170" width="13" style="144" customWidth="1"/>
    <col min="7171" max="7171" width="12.42578125" style="144" customWidth="1"/>
    <col min="7172" max="7173" width="12.140625" style="144" customWidth="1"/>
    <col min="7174" max="7174" width="11.85546875" style="144" customWidth="1"/>
    <col min="7175" max="7175" width="12.28515625" style="144" customWidth="1"/>
    <col min="7176" max="7176" width="9.140625" style="144"/>
    <col min="7177" max="7177" width="13.28515625" style="144" bestFit="1" customWidth="1"/>
    <col min="7178" max="7422" width="9.140625" style="144"/>
    <col min="7423" max="7423" width="5.42578125" style="144" customWidth="1"/>
    <col min="7424" max="7424" width="53.42578125" style="144" customWidth="1"/>
    <col min="7425" max="7425" width="0" style="144" hidden="1" customWidth="1"/>
    <col min="7426" max="7426" width="13" style="144" customWidth="1"/>
    <col min="7427" max="7427" width="12.42578125" style="144" customWidth="1"/>
    <col min="7428" max="7429" width="12.140625" style="144" customWidth="1"/>
    <col min="7430" max="7430" width="11.85546875" style="144" customWidth="1"/>
    <col min="7431" max="7431" width="12.28515625" style="144" customWidth="1"/>
    <col min="7432" max="7432" width="9.140625" style="144"/>
    <col min="7433" max="7433" width="13.28515625" style="144" bestFit="1" customWidth="1"/>
    <col min="7434" max="7678" width="9.140625" style="144"/>
    <col min="7679" max="7679" width="5.42578125" style="144" customWidth="1"/>
    <col min="7680" max="7680" width="53.42578125" style="144" customWidth="1"/>
    <col min="7681" max="7681" width="0" style="144" hidden="1" customWidth="1"/>
    <col min="7682" max="7682" width="13" style="144" customWidth="1"/>
    <col min="7683" max="7683" width="12.42578125" style="144" customWidth="1"/>
    <col min="7684" max="7685" width="12.140625" style="144" customWidth="1"/>
    <col min="7686" max="7686" width="11.85546875" style="144" customWidth="1"/>
    <col min="7687" max="7687" width="12.28515625" style="144" customWidth="1"/>
    <col min="7688" max="7688" width="9.140625" style="144"/>
    <col min="7689" max="7689" width="13.28515625" style="144" bestFit="1" customWidth="1"/>
    <col min="7690" max="7934" width="9.140625" style="144"/>
    <col min="7935" max="7935" width="5.42578125" style="144" customWidth="1"/>
    <col min="7936" max="7936" width="53.42578125" style="144" customWidth="1"/>
    <col min="7937" max="7937" width="0" style="144" hidden="1" customWidth="1"/>
    <col min="7938" max="7938" width="13" style="144" customWidth="1"/>
    <col min="7939" max="7939" width="12.42578125" style="144" customWidth="1"/>
    <col min="7940" max="7941" width="12.140625" style="144" customWidth="1"/>
    <col min="7942" max="7942" width="11.85546875" style="144" customWidth="1"/>
    <col min="7943" max="7943" width="12.28515625" style="144" customWidth="1"/>
    <col min="7944" max="7944" width="9.140625" style="144"/>
    <col min="7945" max="7945" width="13.28515625" style="144" bestFit="1" customWidth="1"/>
    <col min="7946" max="8190" width="9.140625" style="144"/>
    <col min="8191" max="8191" width="5.42578125" style="144" customWidth="1"/>
    <col min="8192" max="8192" width="53.42578125" style="144" customWidth="1"/>
    <col min="8193" max="8193" width="0" style="144" hidden="1" customWidth="1"/>
    <col min="8194" max="8194" width="13" style="144" customWidth="1"/>
    <col min="8195" max="8195" width="12.42578125" style="144" customWidth="1"/>
    <col min="8196" max="8197" width="12.140625" style="144" customWidth="1"/>
    <col min="8198" max="8198" width="11.85546875" style="144" customWidth="1"/>
    <col min="8199" max="8199" width="12.28515625" style="144" customWidth="1"/>
    <col min="8200" max="8200" width="9.140625" style="144"/>
    <col min="8201" max="8201" width="13.28515625" style="144" bestFit="1" customWidth="1"/>
    <col min="8202" max="8446" width="9.140625" style="144"/>
    <col min="8447" max="8447" width="5.42578125" style="144" customWidth="1"/>
    <col min="8448" max="8448" width="53.42578125" style="144" customWidth="1"/>
    <col min="8449" max="8449" width="0" style="144" hidden="1" customWidth="1"/>
    <col min="8450" max="8450" width="13" style="144" customWidth="1"/>
    <col min="8451" max="8451" width="12.42578125" style="144" customWidth="1"/>
    <col min="8452" max="8453" width="12.140625" style="144" customWidth="1"/>
    <col min="8454" max="8454" width="11.85546875" style="144" customWidth="1"/>
    <col min="8455" max="8455" width="12.28515625" style="144" customWidth="1"/>
    <col min="8456" max="8456" width="9.140625" style="144"/>
    <col min="8457" max="8457" width="13.28515625" style="144" bestFit="1" customWidth="1"/>
    <col min="8458" max="8702" width="9.140625" style="144"/>
    <col min="8703" max="8703" width="5.42578125" style="144" customWidth="1"/>
    <col min="8704" max="8704" width="53.42578125" style="144" customWidth="1"/>
    <col min="8705" max="8705" width="0" style="144" hidden="1" customWidth="1"/>
    <col min="8706" max="8706" width="13" style="144" customWidth="1"/>
    <col min="8707" max="8707" width="12.42578125" style="144" customWidth="1"/>
    <col min="8708" max="8709" width="12.140625" style="144" customWidth="1"/>
    <col min="8710" max="8710" width="11.85546875" style="144" customWidth="1"/>
    <col min="8711" max="8711" width="12.28515625" style="144" customWidth="1"/>
    <col min="8712" max="8712" width="9.140625" style="144"/>
    <col min="8713" max="8713" width="13.28515625" style="144" bestFit="1" customWidth="1"/>
    <col min="8714" max="8958" width="9.140625" style="144"/>
    <col min="8959" max="8959" width="5.42578125" style="144" customWidth="1"/>
    <col min="8960" max="8960" width="53.42578125" style="144" customWidth="1"/>
    <col min="8961" max="8961" width="0" style="144" hidden="1" customWidth="1"/>
    <col min="8962" max="8962" width="13" style="144" customWidth="1"/>
    <col min="8963" max="8963" width="12.42578125" style="144" customWidth="1"/>
    <col min="8964" max="8965" width="12.140625" style="144" customWidth="1"/>
    <col min="8966" max="8966" width="11.85546875" style="144" customWidth="1"/>
    <col min="8967" max="8967" width="12.28515625" style="144" customWidth="1"/>
    <col min="8968" max="8968" width="9.140625" style="144"/>
    <col min="8969" max="8969" width="13.28515625" style="144" bestFit="1" customWidth="1"/>
    <col min="8970" max="9214" width="9.140625" style="144"/>
    <col min="9215" max="9215" width="5.42578125" style="144" customWidth="1"/>
    <col min="9216" max="9216" width="53.42578125" style="144" customWidth="1"/>
    <col min="9217" max="9217" width="0" style="144" hidden="1" customWidth="1"/>
    <col min="9218" max="9218" width="13" style="144" customWidth="1"/>
    <col min="9219" max="9219" width="12.42578125" style="144" customWidth="1"/>
    <col min="9220" max="9221" width="12.140625" style="144" customWidth="1"/>
    <col min="9222" max="9222" width="11.85546875" style="144" customWidth="1"/>
    <col min="9223" max="9223" width="12.28515625" style="144" customWidth="1"/>
    <col min="9224" max="9224" width="9.140625" style="144"/>
    <col min="9225" max="9225" width="13.28515625" style="144" bestFit="1" customWidth="1"/>
    <col min="9226" max="9470" width="9.140625" style="144"/>
    <col min="9471" max="9471" width="5.42578125" style="144" customWidth="1"/>
    <col min="9472" max="9472" width="53.42578125" style="144" customWidth="1"/>
    <col min="9473" max="9473" width="0" style="144" hidden="1" customWidth="1"/>
    <col min="9474" max="9474" width="13" style="144" customWidth="1"/>
    <col min="9475" max="9475" width="12.42578125" style="144" customWidth="1"/>
    <col min="9476" max="9477" width="12.140625" style="144" customWidth="1"/>
    <col min="9478" max="9478" width="11.85546875" style="144" customWidth="1"/>
    <col min="9479" max="9479" width="12.28515625" style="144" customWidth="1"/>
    <col min="9480" max="9480" width="9.140625" style="144"/>
    <col min="9481" max="9481" width="13.28515625" style="144" bestFit="1" customWidth="1"/>
    <col min="9482" max="9726" width="9.140625" style="144"/>
    <col min="9727" max="9727" width="5.42578125" style="144" customWidth="1"/>
    <col min="9728" max="9728" width="53.42578125" style="144" customWidth="1"/>
    <col min="9729" max="9729" width="0" style="144" hidden="1" customWidth="1"/>
    <col min="9730" max="9730" width="13" style="144" customWidth="1"/>
    <col min="9731" max="9731" width="12.42578125" style="144" customWidth="1"/>
    <col min="9732" max="9733" width="12.140625" style="144" customWidth="1"/>
    <col min="9734" max="9734" width="11.85546875" style="144" customWidth="1"/>
    <col min="9735" max="9735" width="12.28515625" style="144" customWidth="1"/>
    <col min="9736" max="9736" width="9.140625" style="144"/>
    <col min="9737" max="9737" width="13.28515625" style="144" bestFit="1" customWidth="1"/>
    <col min="9738" max="9982" width="9.140625" style="144"/>
    <col min="9983" max="9983" width="5.42578125" style="144" customWidth="1"/>
    <col min="9984" max="9984" width="53.42578125" style="144" customWidth="1"/>
    <col min="9985" max="9985" width="0" style="144" hidden="1" customWidth="1"/>
    <col min="9986" max="9986" width="13" style="144" customWidth="1"/>
    <col min="9987" max="9987" width="12.42578125" style="144" customWidth="1"/>
    <col min="9988" max="9989" width="12.140625" style="144" customWidth="1"/>
    <col min="9990" max="9990" width="11.85546875" style="144" customWidth="1"/>
    <col min="9991" max="9991" width="12.28515625" style="144" customWidth="1"/>
    <col min="9992" max="9992" width="9.140625" style="144"/>
    <col min="9993" max="9993" width="13.28515625" style="144" bestFit="1" customWidth="1"/>
    <col min="9994" max="10238" width="9.140625" style="144"/>
    <col min="10239" max="10239" width="5.42578125" style="144" customWidth="1"/>
    <col min="10240" max="10240" width="53.42578125" style="144" customWidth="1"/>
    <col min="10241" max="10241" width="0" style="144" hidden="1" customWidth="1"/>
    <col min="10242" max="10242" width="13" style="144" customWidth="1"/>
    <col min="10243" max="10243" width="12.42578125" style="144" customWidth="1"/>
    <col min="10244" max="10245" width="12.140625" style="144" customWidth="1"/>
    <col min="10246" max="10246" width="11.85546875" style="144" customWidth="1"/>
    <col min="10247" max="10247" width="12.28515625" style="144" customWidth="1"/>
    <col min="10248" max="10248" width="9.140625" style="144"/>
    <col min="10249" max="10249" width="13.28515625" style="144" bestFit="1" customWidth="1"/>
    <col min="10250" max="10494" width="9.140625" style="144"/>
    <col min="10495" max="10495" width="5.42578125" style="144" customWidth="1"/>
    <col min="10496" max="10496" width="53.42578125" style="144" customWidth="1"/>
    <col min="10497" max="10497" width="0" style="144" hidden="1" customWidth="1"/>
    <col min="10498" max="10498" width="13" style="144" customWidth="1"/>
    <col min="10499" max="10499" width="12.42578125" style="144" customWidth="1"/>
    <col min="10500" max="10501" width="12.140625" style="144" customWidth="1"/>
    <col min="10502" max="10502" width="11.85546875" style="144" customWidth="1"/>
    <col min="10503" max="10503" width="12.28515625" style="144" customWidth="1"/>
    <col min="10504" max="10504" width="9.140625" style="144"/>
    <col min="10505" max="10505" width="13.28515625" style="144" bestFit="1" customWidth="1"/>
    <col min="10506" max="10750" width="9.140625" style="144"/>
    <col min="10751" max="10751" width="5.42578125" style="144" customWidth="1"/>
    <col min="10752" max="10752" width="53.42578125" style="144" customWidth="1"/>
    <col min="10753" max="10753" width="0" style="144" hidden="1" customWidth="1"/>
    <col min="10754" max="10754" width="13" style="144" customWidth="1"/>
    <col min="10755" max="10755" width="12.42578125" style="144" customWidth="1"/>
    <col min="10756" max="10757" width="12.140625" style="144" customWidth="1"/>
    <col min="10758" max="10758" width="11.85546875" style="144" customWidth="1"/>
    <col min="10759" max="10759" width="12.28515625" style="144" customWidth="1"/>
    <col min="10760" max="10760" width="9.140625" style="144"/>
    <col min="10761" max="10761" width="13.28515625" style="144" bestFit="1" customWidth="1"/>
    <col min="10762" max="11006" width="9.140625" style="144"/>
    <col min="11007" max="11007" width="5.42578125" style="144" customWidth="1"/>
    <col min="11008" max="11008" width="53.42578125" style="144" customWidth="1"/>
    <col min="11009" max="11009" width="0" style="144" hidden="1" customWidth="1"/>
    <col min="11010" max="11010" width="13" style="144" customWidth="1"/>
    <col min="11011" max="11011" width="12.42578125" style="144" customWidth="1"/>
    <col min="11012" max="11013" width="12.140625" style="144" customWidth="1"/>
    <col min="11014" max="11014" width="11.85546875" style="144" customWidth="1"/>
    <col min="11015" max="11015" width="12.28515625" style="144" customWidth="1"/>
    <col min="11016" max="11016" width="9.140625" style="144"/>
    <col min="11017" max="11017" width="13.28515625" style="144" bestFit="1" customWidth="1"/>
    <col min="11018" max="11262" width="9.140625" style="144"/>
    <col min="11263" max="11263" width="5.42578125" style="144" customWidth="1"/>
    <col min="11264" max="11264" width="53.42578125" style="144" customWidth="1"/>
    <col min="11265" max="11265" width="0" style="144" hidden="1" customWidth="1"/>
    <col min="11266" max="11266" width="13" style="144" customWidth="1"/>
    <col min="11267" max="11267" width="12.42578125" style="144" customWidth="1"/>
    <col min="11268" max="11269" width="12.140625" style="144" customWidth="1"/>
    <col min="11270" max="11270" width="11.85546875" style="144" customWidth="1"/>
    <col min="11271" max="11271" width="12.28515625" style="144" customWidth="1"/>
    <col min="11272" max="11272" width="9.140625" style="144"/>
    <col min="11273" max="11273" width="13.28515625" style="144" bestFit="1" customWidth="1"/>
    <col min="11274" max="11518" width="9.140625" style="144"/>
    <col min="11519" max="11519" width="5.42578125" style="144" customWidth="1"/>
    <col min="11520" max="11520" width="53.42578125" style="144" customWidth="1"/>
    <col min="11521" max="11521" width="0" style="144" hidden="1" customWidth="1"/>
    <col min="11522" max="11522" width="13" style="144" customWidth="1"/>
    <col min="11523" max="11523" width="12.42578125" style="144" customWidth="1"/>
    <col min="11524" max="11525" width="12.140625" style="144" customWidth="1"/>
    <col min="11526" max="11526" width="11.85546875" style="144" customWidth="1"/>
    <col min="11527" max="11527" width="12.28515625" style="144" customWidth="1"/>
    <col min="11528" max="11528" width="9.140625" style="144"/>
    <col min="11529" max="11529" width="13.28515625" style="144" bestFit="1" customWidth="1"/>
    <col min="11530" max="11774" width="9.140625" style="144"/>
    <col min="11775" max="11775" width="5.42578125" style="144" customWidth="1"/>
    <col min="11776" max="11776" width="53.42578125" style="144" customWidth="1"/>
    <col min="11777" max="11777" width="0" style="144" hidden="1" customWidth="1"/>
    <col min="11778" max="11778" width="13" style="144" customWidth="1"/>
    <col min="11779" max="11779" width="12.42578125" style="144" customWidth="1"/>
    <col min="11780" max="11781" width="12.140625" style="144" customWidth="1"/>
    <col min="11782" max="11782" width="11.85546875" style="144" customWidth="1"/>
    <col min="11783" max="11783" width="12.28515625" style="144" customWidth="1"/>
    <col min="11784" max="11784" width="9.140625" style="144"/>
    <col min="11785" max="11785" width="13.28515625" style="144" bestFit="1" customWidth="1"/>
    <col min="11786" max="12030" width="9.140625" style="144"/>
    <col min="12031" max="12031" width="5.42578125" style="144" customWidth="1"/>
    <col min="12032" max="12032" width="53.42578125" style="144" customWidth="1"/>
    <col min="12033" max="12033" width="0" style="144" hidden="1" customWidth="1"/>
    <col min="12034" max="12034" width="13" style="144" customWidth="1"/>
    <col min="12035" max="12035" width="12.42578125" style="144" customWidth="1"/>
    <col min="12036" max="12037" width="12.140625" style="144" customWidth="1"/>
    <col min="12038" max="12038" width="11.85546875" style="144" customWidth="1"/>
    <col min="12039" max="12039" width="12.28515625" style="144" customWidth="1"/>
    <col min="12040" max="12040" width="9.140625" style="144"/>
    <col min="12041" max="12041" width="13.28515625" style="144" bestFit="1" customWidth="1"/>
    <col min="12042" max="12286" width="9.140625" style="144"/>
    <col min="12287" max="12287" width="5.42578125" style="144" customWidth="1"/>
    <col min="12288" max="12288" width="53.42578125" style="144" customWidth="1"/>
    <col min="12289" max="12289" width="0" style="144" hidden="1" customWidth="1"/>
    <col min="12290" max="12290" width="13" style="144" customWidth="1"/>
    <col min="12291" max="12291" width="12.42578125" style="144" customWidth="1"/>
    <col min="12292" max="12293" width="12.140625" style="144" customWidth="1"/>
    <col min="12294" max="12294" width="11.85546875" style="144" customWidth="1"/>
    <col min="12295" max="12295" width="12.28515625" style="144" customWidth="1"/>
    <col min="12296" max="12296" width="9.140625" style="144"/>
    <col min="12297" max="12297" width="13.28515625" style="144" bestFit="1" customWidth="1"/>
    <col min="12298" max="12542" width="9.140625" style="144"/>
    <col min="12543" max="12543" width="5.42578125" style="144" customWidth="1"/>
    <col min="12544" max="12544" width="53.42578125" style="144" customWidth="1"/>
    <col min="12545" max="12545" width="0" style="144" hidden="1" customWidth="1"/>
    <col min="12546" max="12546" width="13" style="144" customWidth="1"/>
    <col min="12547" max="12547" width="12.42578125" style="144" customWidth="1"/>
    <col min="12548" max="12549" width="12.140625" style="144" customWidth="1"/>
    <col min="12550" max="12550" width="11.85546875" style="144" customWidth="1"/>
    <col min="12551" max="12551" width="12.28515625" style="144" customWidth="1"/>
    <col min="12552" max="12552" width="9.140625" style="144"/>
    <col min="12553" max="12553" width="13.28515625" style="144" bestFit="1" customWidth="1"/>
    <col min="12554" max="12798" width="9.140625" style="144"/>
    <col min="12799" max="12799" width="5.42578125" style="144" customWidth="1"/>
    <col min="12800" max="12800" width="53.42578125" style="144" customWidth="1"/>
    <col min="12801" max="12801" width="0" style="144" hidden="1" customWidth="1"/>
    <col min="12802" max="12802" width="13" style="144" customWidth="1"/>
    <col min="12803" max="12803" width="12.42578125" style="144" customWidth="1"/>
    <col min="12804" max="12805" width="12.140625" style="144" customWidth="1"/>
    <col min="12806" max="12806" width="11.85546875" style="144" customWidth="1"/>
    <col min="12807" max="12807" width="12.28515625" style="144" customWidth="1"/>
    <col min="12808" max="12808" width="9.140625" style="144"/>
    <col min="12809" max="12809" width="13.28515625" style="144" bestFit="1" customWidth="1"/>
    <col min="12810" max="13054" width="9.140625" style="144"/>
    <col min="13055" max="13055" width="5.42578125" style="144" customWidth="1"/>
    <col min="13056" max="13056" width="53.42578125" style="144" customWidth="1"/>
    <col min="13057" max="13057" width="0" style="144" hidden="1" customWidth="1"/>
    <col min="13058" max="13058" width="13" style="144" customWidth="1"/>
    <col min="13059" max="13059" width="12.42578125" style="144" customWidth="1"/>
    <col min="13060" max="13061" width="12.140625" style="144" customWidth="1"/>
    <col min="13062" max="13062" width="11.85546875" style="144" customWidth="1"/>
    <col min="13063" max="13063" width="12.28515625" style="144" customWidth="1"/>
    <col min="13064" max="13064" width="9.140625" style="144"/>
    <col min="13065" max="13065" width="13.28515625" style="144" bestFit="1" customWidth="1"/>
    <col min="13066" max="13310" width="9.140625" style="144"/>
    <col min="13311" max="13311" width="5.42578125" style="144" customWidth="1"/>
    <col min="13312" max="13312" width="53.42578125" style="144" customWidth="1"/>
    <col min="13313" max="13313" width="0" style="144" hidden="1" customWidth="1"/>
    <col min="13314" max="13314" width="13" style="144" customWidth="1"/>
    <col min="13315" max="13315" width="12.42578125" style="144" customWidth="1"/>
    <col min="13316" max="13317" width="12.140625" style="144" customWidth="1"/>
    <col min="13318" max="13318" width="11.85546875" style="144" customWidth="1"/>
    <col min="13319" max="13319" width="12.28515625" style="144" customWidth="1"/>
    <col min="13320" max="13320" width="9.140625" style="144"/>
    <col min="13321" max="13321" width="13.28515625" style="144" bestFit="1" customWidth="1"/>
    <col min="13322" max="13566" width="9.140625" style="144"/>
    <col min="13567" max="13567" width="5.42578125" style="144" customWidth="1"/>
    <col min="13568" max="13568" width="53.42578125" style="144" customWidth="1"/>
    <col min="13569" max="13569" width="0" style="144" hidden="1" customWidth="1"/>
    <col min="13570" max="13570" width="13" style="144" customWidth="1"/>
    <col min="13571" max="13571" width="12.42578125" style="144" customWidth="1"/>
    <col min="13572" max="13573" width="12.140625" style="144" customWidth="1"/>
    <col min="13574" max="13574" width="11.85546875" style="144" customWidth="1"/>
    <col min="13575" max="13575" width="12.28515625" style="144" customWidth="1"/>
    <col min="13576" max="13576" width="9.140625" style="144"/>
    <col min="13577" max="13577" width="13.28515625" style="144" bestFit="1" customWidth="1"/>
    <col min="13578" max="13822" width="9.140625" style="144"/>
    <col min="13823" max="13823" width="5.42578125" style="144" customWidth="1"/>
    <col min="13824" max="13824" width="53.42578125" style="144" customWidth="1"/>
    <col min="13825" max="13825" width="0" style="144" hidden="1" customWidth="1"/>
    <col min="13826" max="13826" width="13" style="144" customWidth="1"/>
    <col min="13827" max="13827" width="12.42578125" style="144" customWidth="1"/>
    <col min="13828" max="13829" width="12.140625" style="144" customWidth="1"/>
    <col min="13830" max="13830" width="11.85546875" style="144" customWidth="1"/>
    <col min="13831" max="13831" width="12.28515625" style="144" customWidth="1"/>
    <col min="13832" max="13832" width="9.140625" style="144"/>
    <col min="13833" max="13833" width="13.28515625" style="144" bestFit="1" customWidth="1"/>
    <col min="13834" max="14078" width="9.140625" style="144"/>
    <col min="14079" max="14079" width="5.42578125" style="144" customWidth="1"/>
    <col min="14080" max="14080" width="53.42578125" style="144" customWidth="1"/>
    <col min="14081" max="14081" width="0" style="144" hidden="1" customWidth="1"/>
    <col min="14082" max="14082" width="13" style="144" customWidth="1"/>
    <col min="14083" max="14083" width="12.42578125" style="144" customWidth="1"/>
    <col min="14084" max="14085" width="12.140625" style="144" customWidth="1"/>
    <col min="14086" max="14086" width="11.85546875" style="144" customWidth="1"/>
    <col min="14087" max="14087" width="12.28515625" style="144" customWidth="1"/>
    <col min="14088" max="14088" width="9.140625" style="144"/>
    <col min="14089" max="14089" width="13.28515625" style="144" bestFit="1" customWidth="1"/>
    <col min="14090" max="14334" width="9.140625" style="144"/>
    <col min="14335" max="14335" width="5.42578125" style="144" customWidth="1"/>
    <col min="14336" max="14336" width="53.42578125" style="144" customWidth="1"/>
    <col min="14337" max="14337" width="0" style="144" hidden="1" customWidth="1"/>
    <col min="14338" max="14338" width="13" style="144" customWidth="1"/>
    <col min="14339" max="14339" width="12.42578125" style="144" customWidth="1"/>
    <col min="14340" max="14341" width="12.140625" style="144" customWidth="1"/>
    <col min="14342" max="14342" width="11.85546875" style="144" customWidth="1"/>
    <col min="14343" max="14343" width="12.28515625" style="144" customWidth="1"/>
    <col min="14344" max="14344" width="9.140625" style="144"/>
    <col min="14345" max="14345" width="13.28515625" style="144" bestFit="1" customWidth="1"/>
    <col min="14346" max="14590" width="9.140625" style="144"/>
    <col min="14591" max="14591" width="5.42578125" style="144" customWidth="1"/>
    <col min="14592" max="14592" width="53.42578125" style="144" customWidth="1"/>
    <col min="14593" max="14593" width="0" style="144" hidden="1" customWidth="1"/>
    <col min="14594" max="14594" width="13" style="144" customWidth="1"/>
    <col min="14595" max="14595" width="12.42578125" style="144" customWidth="1"/>
    <col min="14596" max="14597" width="12.140625" style="144" customWidth="1"/>
    <col min="14598" max="14598" width="11.85546875" style="144" customWidth="1"/>
    <col min="14599" max="14599" width="12.28515625" style="144" customWidth="1"/>
    <col min="14600" max="14600" width="9.140625" style="144"/>
    <col min="14601" max="14601" width="13.28515625" style="144" bestFit="1" customWidth="1"/>
    <col min="14602" max="14846" width="9.140625" style="144"/>
    <col min="14847" max="14847" width="5.42578125" style="144" customWidth="1"/>
    <col min="14848" max="14848" width="53.42578125" style="144" customWidth="1"/>
    <col min="14849" max="14849" width="0" style="144" hidden="1" customWidth="1"/>
    <col min="14850" max="14850" width="13" style="144" customWidth="1"/>
    <col min="14851" max="14851" width="12.42578125" style="144" customWidth="1"/>
    <col min="14852" max="14853" width="12.140625" style="144" customWidth="1"/>
    <col min="14854" max="14854" width="11.85546875" style="144" customWidth="1"/>
    <col min="14855" max="14855" width="12.28515625" style="144" customWidth="1"/>
    <col min="14856" max="14856" width="9.140625" style="144"/>
    <col min="14857" max="14857" width="13.28515625" style="144" bestFit="1" customWidth="1"/>
    <col min="14858" max="15102" width="9.140625" style="144"/>
    <col min="15103" max="15103" width="5.42578125" style="144" customWidth="1"/>
    <col min="15104" max="15104" width="53.42578125" style="144" customWidth="1"/>
    <col min="15105" max="15105" width="0" style="144" hidden="1" customWidth="1"/>
    <col min="15106" max="15106" width="13" style="144" customWidth="1"/>
    <col min="15107" max="15107" width="12.42578125" style="144" customWidth="1"/>
    <col min="15108" max="15109" width="12.140625" style="144" customWidth="1"/>
    <col min="15110" max="15110" width="11.85546875" style="144" customWidth="1"/>
    <col min="15111" max="15111" width="12.28515625" style="144" customWidth="1"/>
    <col min="15112" max="15112" width="9.140625" style="144"/>
    <col min="15113" max="15113" width="13.28515625" style="144" bestFit="1" customWidth="1"/>
    <col min="15114" max="15358" width="9.140625" style="144"/>
    <col min="15359" max="15359" width="5.42578125" style="144" customWidth="1"/>
    <col min="15360" max="15360" width="53.42578125" style="144" customWidth="1"/>
    <col min="15361" max="15361" width="0" style="144" hidden="1" customWidth="1"/>
    <col min="15362" max="15362" width="13" style="144" customWidth="1"/>
    <col min="15363" max="15363" width="12.42578125" style="144" customWidth="1"/>
    <col min="15364" max="15365" width="12.140625" style="144" customWidth="1"/>
    <col min="15366" max="15366" width="11.85546875" style="144" customWidth="1"/>
    <col min="15367" max="15367" width="12.28515625" style="144" customWidth="1"/>
    <col min="15368" max="15368" width="9.140625" style="144"/>
    <col min="15369" max="15369" width="13.28515625" style="144" bestFit="1" customWidth="1"/>
    <col min="15370" max="15614" width="9.140625" style="144"/>
    <col min="15615" max="15615" width="5.42578125" style="144" customWidth="1"/>
    <col min="15616" max="15616" width="53.42578125" style="144" customWidth="1"/>
    <col min="15617" max="15617" width="0" style="144" hidden="1" customWidth="1"/>
    <col min="15618" max="15618" width="13" style="144" customWidth="1"/>
    <col min="15619" max="15619" width="12.42578125" style="144" customWidth="1"/>
    <col min="15620" max="15621" width="12.140625" style="144" customWidth="1"/>
    <col min="15622" max="15622" width="11.85546875" style="144" customWidth="1"/>
    <col min="15623" max="15623" width="12.28515625" style="144" customWidth="1"/>
    <col min="15624" max="15624" width="9.140625" style="144"/>
    <col min="15625" max="15625" width="13.28515625" style="144" bestFit="1" customWidth="1"/>
    <col min="15626" max="15870" width="9.140625" style="144"/>
    <col min="15871" max="15871" width="5.42578125" style="144" customWidth="1"/>
    <col min="15872" max="15872" width="53.42578125" style="144" customWidth="1"/>
    <col min="15873" max="15873" width="0" style="144" hidden="1" customWidth="1"/>
    <col min="15874" max="15874" width="13" style="144" customWidth="1"/>
    <col min="15875" max="15875" width="12.42578125" style="144" customWidth="1"/>
    <col min="15876" max="15877" width="12.140625" style="144" customWidth="1"/>
    <col min="15878" max="15878" width="11.85546875" style="144" customWidth="1"/>
    <col min="15879" max="15879" width="12.28515625" style="144" customWidth="1"/>
    <col min="15880" max="15880" width="9.140625" style="144"/>
    <col min="15881" max="15881" width="13.28515625" style="144" bestFit="1" customWidth="1"/>
    <col min="15882" max="16126" width="9.140625" style="144"/>
    <col min="16127" max="16127" width="5.42578125" style="144" customWidth="1"/>
    <col min="16128" max="16128" width="53.42578125" style="144" customWidth="1"/>
    <col min="16129" max="16129" width="0" style="144" hidden="1" customWidth="1"/>
    <col min="16130" max="16130" width="13" style="144" customWidth="1"/>
    <col min="16131" max="16131" width="12.42578125" style="144" customWidth="1"/>
    <col min="16132" max="16133" width="12.140625" style="144" customWidth="1"/>
    <col min="16134" max="16134" width="11.85546875" style="144" customWidth="1"/>
    <col min="16135" max="16135" width="12.28515625" style="144" customWidth="1"/>
    <col min="16136" max="16136" width="9.140625" style="144"/>
    <col min="16137" max="16137" width="13.28515625" style="144" bestFit="1" customWidth="1"/>
    <col min="16138" max="16384" width="9.140625" style="144"/>
  </cols>
  <sheetData>
    <row r="1" spans="1:10" ht="15.75" customHeight="1">
      <c r="G1" s="284"/>
      <c r="H1" s="284"/>
      <c r="I1" s="284"/>
      <c r="J1" s="146"/>
    </row>
    <row r="2" spans="1:10" s="148" customFormat="1" ht="15.75">
      <c r="A2" s="147" t="s">
        <v>125</v>
      </c>
      <c r="D2" s="274"/>
      <c r="E2" s="274"/>
      <c r="F2" s="149"/>
      <c r="G2" s="284" t="s">
        <v>231</v>
      </c>
      <c r="H2" s="284"/>
      <c r="I2" s="284"/>
    </row>
    <row r="3" spans="1:10" s="147" customFormat="1" ht="15.75">
      <c r="A3" s="147" t="s">
        <v>20</v>
      </c>
      <c r="D3" s="275"/>
      <c r="E3" s="275"/>
      <c r="F3" s="150"/>
      <c r="G3" s="150"/>
    </row>
    <row r="4" spans="1:10" s="151" customFormat="1" ht="18.75">
      <c r="A4" s="285" t="s">
        <v>725</v>
      </c>
      <c r="B4" s="286"/>
      <c r="C4" s="286"/>
      <c r="D4" s="286"/>
      <c r="E4" s="286"/>
      <c r="F4" s="286"/>
      <c r="G4" s="286"/>
      <c r="H4" s="286"/>
      <c r="I4" s="286"/>
    </row>
    <row r="5" spans="1:10" s="151" customFormat="1" ht="18.75">
      <c r="A5" s="287" t="s">
        <v>127</v>
      </c>
      <c r="B5" s="287"/>
      <c r="C5" s="287"/>
      <c r="D5" s="287"/>
      <c r="E5" s="287"/>
      <c r="F5" s="287"/>
      <c r="G5" s="287"/>
      <c r="H5" s="287"/>
      <c r="I5" s="287"/>
      <c r="J5" s="152"/>
    </row>
    <row r="6" spans="1:10" ht="21.75" customHeight="1">
      <c r="F6" s="430">
        <f>+F10-1781446678300</f>
        <v>0</v>
      </c>
      <c r="G6" s="431"/>
      <c r="H6" s="426" t="s">
        <v>734</v>
      </c>
    </row>
    <row r="7" spans="1:10" ht="26.25" customHeight="1">
      <c r="A7" s="288"/>
      <c r="B7" s="288" t="s">
        <v>232</v>
      </c>
      <c r="C7" s="290" t="s">
        <v>179</v>
      </c>
      <c r="D7" s="291"/>
      <c r="E7" s="292"/>
      <c r="F7" s="293" t="s">
        <v>2</v>
      </c>
      <c r="G7" s="294"/>
      <c r="H7" s="295" t="s">
        <v>58</v>
      </c>
      <c r="I7" s="296"/>
      <c r="J7" s="412"/>
    </row>
    <row r="8" spans="1:10" ht="35.25" customHeight="1">
      <c r="A8" s="289"/>
      <c r="B8" s="289"/>
      <c r="C8" s="153" t="s">
        <v>181</v>
      </c>
      <c r="D8" s="154" t="s">
        <v>233</v>
      </c>
      <c r="E8" s="154" t="s">
        <v>234</v>
      </c>
      <c r="F8" s="155" t="s">
        <v>233</v>
      </c>
      <c r="G8" s="156" t="s">
        <v>235</v>
      </c>
      <c r="H8" s="154" t="s">
        <v>233</v>
      </c>
      <c r="I8" s="154" t="s">
        <v>234</v>
      </c>
      <c r="J8" s="412"/>
    </row>
    <row r="9" spans="1:10">
      <c r="A9" s="157" t="s">
        <v>11</v>
      </c>
      <c r="B9" s="157" t="s">
        <v>12</v>
      </c>
      <c r="C9" s="157">
        <v>2</v>
      </c>
      <c r="D9" s="157">
        <v>1</v>
      </c>
      <c r="E9" s="157">
        <v>2</v>
      </c>
      <c r="F9" s="158">
        <v>3</v>
      </c>
      <c r="G9" s="158">
        <v>4</v>
      </c>
      <c r="H9" s="157" t="s">
        <v>236</v>
      </c>
      <c r="I9" s="157" t="s">
        <v>237</v>
      </c>
      <c r="J9" s="412"/>
    </row>
    <row r="10" spans="1:10" s="162" customFormat="1">
      <c r="A10" s="159" t="s">
        <v>59</v>
      </c>
      <c r="B10" s="159" t="s">
        <v>56</v>
      </c>
      <c r="C10" s="413">
        <f>C11+C86+C93+C100+C101</f>
        <v>328430</v>
      </c>
      <c r="D10" s="269">
        <f>D11+D86+D93+D100+D101</f>
        <v>669837000000</v>
      </c>
      <c r="E10" s="269">
        <f>E11+E86+E93+E100+E101</f>
        <v>669837000000</v>
      </c>
      <c r="F10" s="160">
        <f>F11+F86+F93+F100+F101</f>
        <v>1781446678300</v>
      </c>
      <c r="G10" s="160">
        <f>G11+G86+G93+G100+G101</f>
        <v>1372503489074</v>
      </c>
      <c r="H10" s="161">
        <f>F10/D10*100</f>
        <v>265.9522657452485</v>
      </c>
      <c r="I10" s="161">
        <f>G10/E10*100</f>
        <v>204.90111610346995</v>
      </c>
      <c r="J10" s="414" t="s">
        <v>61</v>
      </c>
    </row>
    <row r="11" spans="1:10" s="162" customFormat="1">
      <c r="A11" s="415" t="s">
        <v>11</v>
      </c>
      <c r="B11" s="163" t="s">
        <v>238</v>
      </c>
      <c r="C11" s="413">
        <f>C12+C17+C22+C29+C34+C35+C36+C37+C38+C39+C42+C45+C46+C47+C50+C51+C52+C53+C54+C55+C56+C57+C68+C78+C79+C83</f>
        <v>219862</v>
      </c>
      <c r="D11" s="269">
        <f>D12+D17+D22+D29+D34+D35+D36+D37+D38+D39+D42+D45+D46+D47+D50+D51+D52+D53+D54+D55+D56+D57+D68+D78+D79+D83</f>
        <v>355696000000</v>
      </c>
      <c r="E11" s="269">
        <f>E12+E17+E22+E29+E34+E35+E36+E37+E38+E39+E42+E45+E46+E47+E50+E51+E52+E53+E54+E55+E56+E57+E68+E78+E79+E83</f>
        <v>355696000000</v>
      </c>
      <c r="F11" s="160">
        <f>+F12+F17+F22+F29+F34+F35+F36+F37+F38+F39+F42+F45+F52+F51+F50+F53+F54+F68+F78+F79</f>
        <v>876985746315</v>
      </c>
      <c r="G11" s="160">
        <f>G12+G17+G22+G29+G34+G35+G36+G37+G38+G39+G42+G45+G46+G47+G50+G51+G52+G53+G54+G55+G56+G57+G68+G78+G79+G83</f>
        <v>468219846389</v>
      </c>
      <c r="H11" s="161">
        <f>F11/D11*100</f>
        <v>246.55485198455986</v>
      </c>
      <c r="I11" s="161">
        <f>G11/E11*100</f>
        <v>131.63483603667177</v>
      </c>
      <c r="J11" s="414"/>
    </row>
    <row r="12" spans="1:10" ht="25.5">
      <c r="A12" s="416" t="s">
        <v>38</v>
      </c>
      <c r="B12" s="164" t="s">
        <v>239</v>
      </c>
      <c r="C12" s="165">
        <f>SUM(C13:C16)</f>
        <v>0</v>
      </c>
      <c r="D12" s="273">
        <f>SUM(D13:D16)</f>
        <v>0</v>
      </c>
      <c r="E12" s="273"/>
      <c r="F12" s="166">
        <f>SUM(F13:F16)</f>
        <v>41143704703</v>
      </c>
      <c r="G12" s="166">
        <f>SUM(G13:G16)</f>
        <v>12943236351</v>
      </c>
      <c r="H12" s="161"/>
      <c r="I12" s="161"/>
      <c r="J12" s="417"/>
    </row>
    <row r="13" spans="1:10">
      <c r="A13" s="418"/>
      <c r="B13" s="168" t="s">
        <v>240</v>
      </c>
      <c r="C13" s="419"/>
      <c r="D13" s="270"/>
      <c r="E13" s="270"/>
      <c r="F13" s="169">
        <v>3153523351</v>
      </c>
      <c r="G13" s="169">
        <f>175753547+1385440883</f>
        <v>1561194430</v>
      </c>
      <c r="H13" s="161"/>
      <c r="I13" s="161"/>
      <c r="J13" s="417"/>
    </row>
    <row r="14" spans="1:10">
      <c r="A14" s="418"/>
      <c r="B14" s="168" t="s">
        <v>241</v>
      </c>
      <c r="C14" s="419"/>
      <c r="D14" s="270"/>
      <c r="E14" s="270"/>
      <c r="F14" s="169">
        <v>37940139727</v>
      </c>
      <c r="G14" s="169">
        <v>11382041921</v>
      </c>
      <c r="H14" s="161"/>
      <c r="I14" s="161"/>
      <c r="J14" s="412"/>
    </row>
    <row r="15" spans="1:10">
      <c r="A15" s="418"/>
      <c r="B15" s="168" t="s">
        <v>242</v>
      </c>
      <c r="C15" s="419"/>
      <c r="D15" s="270"/>
      <c r="E15" s="270"/>
      <c r="F15" s="169">
        <f>SUM(G15:G15)</f>
        <v>0</v>
      </c>
      <c r="G15" s="169"/>
      <c r="H15" s="161"/>
      <c r="I15" s="161"/>
      <c r="J15" s="412"/>
    </row>
    <row r="16" spans="1:10">
      <c r="A16" s="418"/>
      <c r="B16" s="168" t="s">
        <v>243</v>
      </c>
      <c r="C16" s="419"/>
      <c r="D16" s="270"/>
      <c r="E16" s="270"/>
      <c r="F16" s="169">
        <v>50041625</v>
      </c>
      <c r="G16" s="169"/>
      <c r="H16" s="161"/>
      <c r="I16" s="161"/>
      <c r="J16" s="412"/>
    </row>
    <row r="17" spans="1:10" s="162" customFormat="1">
      <c r="A17" s="415">
        <v>2</v>
      </c>
      <c r="B17" s="163" t="s">
        <v>244</v>
      </c>
      <c r="C17" s="413">
        <f>SUM(C18:C21)</f>
        <v>39362</v>
      </c>
      <c r="D17" s="269">
        <f>SUM(D18:D21)</f>
        <v>120696000000</v>
      </c>
      <c r="E17" s="269">
        <f>SUM(E18:E21)</f>
        <v>120696000000</v>
      </c>
      <c r="F17" s="160">
        <f>SUM(F18:F21)</f>
        <v>9937482497</v>
      </c>
      <c r="G17" s="160">
        <f>SUM(G18:G21)</f>
        <v>3055254217</v>
      </c>
      <c r="H17" s="161">
        <f>F17/D17*100</f>
        <v>8.2334812230728449</v>
      </c>
      <c r="I17" s="161">
        <f>G17/E17*100</f>
        <v>2.5313632738450322</v>
      </c>
      <c r="J17" s="420"/>
    </row>
    <row r="18" spans="1:10">
      <c r="A18" s="418"/>
      <c r="B18" s="168" t="s">
        <v>245</v>
      </c>
      <c r="C18" s="419">
        <v>39362</v>
      </c>
      <c r="D18" s="270">
        <v>120696000000</v>
      </c>
      <c r="E18" s="270">
        <f>D18</f>
        <v>120696000000</v>
      </c>
      <c r="F18" s="169">
        <v>9205614487</v>
      </c>
      <c r="G18" s="169">
        <f>2803967057+13767562</f>
        <v>2817734619</v>
      </c>
      <c r="H18" s="170">
        <f>F18/D18*100</f>
        <v>7.627108178398621</v>
      </c>
      <c r="I18" s="170">
        <f>G18/E18*100</f>
        <v>2.3345716668323724</v>
      </c>
      <c r="J18" s="412"/>
    </row>
    <row r="19" spans="1:10">
      <c r="A19" s="418"/>
      <c r="B19" s="168" t="s">
        <v>241</v>
      </c>
      <c r="C19" s="419"/>
      <c r="D19" s="268"/>
      <c r="E19" s="268"/>
      <c r="F19" s="169">
        <v>639640010</v>
      </c>
      <c r="G19" s="169">
        <f>226241127+11278471</f>
        <v>237519598</v>
      </c>
      <c r="H19" s="170"/>
      <c r="I19" s="161"/>
      <c r="J19" s="412"/>
    </row>
    <row r="20" spans="1:10">
      <c r="A20" s="418"/>
      <c r="B20" s="168" t="s">
        <v>246</v>
      </c>
      <c r="C20" s="419"/>
      <c r="D20" s="268"/>
      <c r="E20" s="268"/>
      <c r="F20" s="169">
        <f t="shared" ref="F20:F28" si="0">SUM(G20:G20)</f>
        <v>0</v>
      </c>
      <c r="G20" s="169"/>
      <c r="H20" s="161"/>
      <c r="I20" s="161"/>
      <c r="J20" s="412"/>
    </row>
    <row r="21" spans="1:10">
      <c r="A21" s="418"/>
      <c r="B21" s="168" t="s">
        <v>243</v>
      </c>
      <c r="C21" s="419"/>
      <c r="D21" s="268"/>
      <c r="E21" s="268"/>
      <c r="F21" s="169">
        <v>92228000</v>
      </c>
      <c r="G21" s="169"/>
      <c r="H21" s="161"/>
      <c r="I21" s="161"/>
      <c r="J21" s="412"/>
    </row>
    <row r="22" spans="1:10" s="162" customFormat="1">
      <c r="A22" s="415">
        <v>3</v>
      </c>
      <c r="B22" s="163" t="s">
        <v>247</v>
      </c>
      <c r="C22" s="413">
        <f>SUM(C23:C28)</f>
        <v>0</v>
      </c>
      <c r="D22" s="267">
        <f>SUM(D23:D28)</f>
        <v>0</v>
      </c>
      <c r="E22" s="267"/>
      <c r="F22" s="160">
        <f>SUM(F23:F28)</f>
        <v>132709737921</v>
      </c>
      <c r="G22" s="160">
        <f>SUM(G23:G28)</f>
        <v>40036328299</v>
      </c>
      <c r="H22" s="161"/>
      <c r="I22" s="161"/>
      <c r="J22" s="420"/>
    </row>
    <row r="23" spans="1:10">
      <c r="A23" s="418"/>
      <c r="B23" s="168" t="s">
        <v>245</v>
      </c>
      <c r="C23" s="419"/>
      <c r="D23" s="268"/>
      <c r="E23" s="268"/>
      <c r="F23" s="169">
        <v>79711558696</v>
      </c>
      <c r="G23" s="169">
        <f>23977378535+23156546</f>
        <v>24000535081</v>
      </c>
      <c r="H23" s="161"/>
      <c r="I23" s="161"/>
      <c r="J23" s="412"/>
    </row>
    <row r="24" spans="1:10">
      <c r="A24" s="421"/>
      <c r="B24" s="168" t="s">
        <v>241</v>
      </c>
      <c r="C24" s="419"/>
      <c r="D24" s="268"/>
      <c r="E24" s="268"/>
      <c r="F24" s="169">
        <v>52991384330</v>
      </c>
      <c r="G24" s="169">
        <f>16002180290+33612928</f>
        <v>16035793218</v>
      </c>
      <c r="H24" s="161"/>
      <c r="I24" s="161"/>
      <c r="J24" s="412"/>
    </row>
    <row r="25" spans="1:10">
      <c r="A25" s="421"/>
      <c r="B25" s="168" t="s">
        <v>248</v>
      </c>
      <c r="C25" s="419"/>
      <c r="D25" s="268"/>
      <c r="E25" s="268"/>
      <c r="F25" s="169">
        <f t="shared" si="0"/>
        <v>0</v>
      </c>
      <c r="G25" s="169"/>
      <c r="H25" s="161"/>
      <c r="I25" s="161"/>
      <c r="J25" s="412"/>
    </row>
    <row r="26" spans="1:10">
      <c r="A26" s="418"/>
      <c r="B26" s="168" t="s">
        <v>246</v>
      </c>
      <c r="C26" s="419"/>
      <c r="D26" s="268"/>
      <c r="E26" s="268"/>
      <c r="F26" s="169">
        <f t="shared" si="0"/>
        <v>0</v>
      </c>
      <c r="G26" s="169"/>
      <c r="H26" s="161"/>
      <c r="I26" s="161"/>
      <c r="J26" s="412"/>
    </row>
    <row r="27" spans="1:10">
      <c r="A27" s="418"/>
      <c r="B27" s="168" t="s">
        <v>243</v>
      </c>
      <c r="C27" s="419"/>
      <c r="D27" s="268"/>
      <c r="E27" s="268"/>
      <c r="F27" s="169">
        <v>6794895</v>
      </c>
      <c r="G27" s="169">
        <v>0</v>
      </c>
      <c r="H27" s="161"/>
      <c r="I27" s="161"/>
      <c r="J27" s="412"/>
    </row>
    <row r="28" spans="1:10">
      <c r="A28" s="418"/>
      <c r="B28" s="168" t="s">
        <v>249</v>
      </c>
      <c r="C28" s="419"/>
      <c r="D28" s="268"/>
      <c r="E28" s="268"/>
      <c r="F28" s="169">
        <f t="shared" si="0"/>
        <v>0</v>
      </c>
      <c r="G28" s="169"/>
      <c r="H28" s="161"/>
      <c r="I28" s="161"/>
      <c r="J28" s="412"/>
    </row>
    <row r="29" spans="1:10" s="162" customFormat="1">
      <c r="A29" s="415">
        <v>4</v>
      </c>
      <c r="B29" s="163" t="s">
        <v>250</v>
      </c>
      <c r="C29" s="413">
        <f>SUM(C30:C33)</f>
        <v>121500</v>
      </c>
      <c r="D29" s="269">
        <f>SUM(D30:D33)</f>
        <v>121130000000</v>
      </c>
      <c r="E29" s="269">
        <f>SUM(E30:E33)</f>
        <v>121130000000</v>
      </c>
      <c r="F29" s="160">
        <f>SUM(F30:F33)</f>
        <v>485696633650</v>
      </c>
      <c r="G29" s="160">
        <f>SUM(G30:G33)</f>
        <v>250032242116</v>
      </c>
      <c r="H29" s="161">
        <f t="shared" ref="H29:I31" si="1">F29/D29*100</f>
        <v>400.97138087179064</v>
      </c>
      <c r="I29" s="161">
        <f t="shared" si="1"/>
        <v>206.41644688846691</v>
      </c>
      <c r="J29" s="420"/>
    </row>
    <row r="30" spans="1:10">
      <c r="A30" s="418"/>
      <c r="B30" s="168" t="s">
        <v>245</v>
      </c>
      <c r="C30" s="419">
        <v>110595</v>
      </c>
      <c r="D30" s="270">
        <v>102250000000</v>
      </c>
      <c r="E30" s="270">
        <f>+D30</f>
        <v>102250000000</v>
      </c>
      <c r="F30" s="169">
        <v>387861203214</v>
      </c>
      <c r="G30" s="169">
        <f>174426842295+30225286523</f>
        <v>204652128818</v>
      </c>
      <c r="H30" s="170">
        <f t="shared" si="1"/>
        <v>379.32636011149145</v>
      </c>
      <c r="I30" s="170">
        <f t="shared" si="1"/>
        <v>200.1487812400978</v>
      </c>
      <c r="J30" s="412"/>
    </row>
    <row r="31" spans="1:10">
      <c r="A31" s="418"/>
      <c r="B31" s="168" t="s">
        <v>241</v>
      </c>
      <c r="C31" s="419">
        <v>7000</v>
      </c>
      <c r="D31" s="270">
        <v>11000000000</v>
      </c>
      <c r="E31" s="270">
        <f t="shared" ref="E31:E33" si="2">+D31</f>
        <v>11000000000</v>
      </c>
      <c r="F31" s="169">
        <v>86928742455</v>
      </c>
      <c r="G31" s="169">
        <f>34434258045+2897499594</f>
        <v>37331757639</v>
      </c>
      <c r="H31" s="170">
        <f t="shared" si="1"/>
        <v>790.26129504545452</v>
      </c>
      <c r="I31" s="170">
        <f t="shared" si="1"/>
        <v>339.37961489999998</v>
      </c>
      <c r="J31" s="412"/>
    </row>
    <row r="32" spans="1:10">
      <c r="A32" s="418"/>
      <c r="B32" s="168" t="s">
        <v>246</v>
      </c>
      <c r="C32" s="419">
        <v>305</v>
      </c>
      <c r="D32" s="270">
        <v>80000000</v>
      </c>
      <c r="E32" s="270">
        <f t="shared" si="2"/>
        <v>80000000</v>
      </c>
      <c r="F32" s="169">
        <v>151013019</v>
      </c>
      <c r="G32" s="169">
        <v>151013019</v>
      </c>
      <c r="H32" s="170">
        <f>F32/D32*100</f>
        <v>188.76627374999998</v>
      </c>
      <c r="I32" s="161"/>
      <c r="J32" s="412"/>
    </row>
    <row r="33" spans="1:10">
      <c r="A33" s="418"/>
      <c r="B33" s="168" t="s">
        <v>243</v>
      </c>
      <c r="C33" s="419">
        <v>3600</v>
      </c>
      <c r="D33" s="270">
        <v>7800000000</v>
      </c>
      <c r="E33" s="270">
        <f t="shared" si="2"/>
        <v>7800000000</v>
      </c>
      <c r="F33" s="169">
        <v>10755674962</v>
      </c>
      <c r="G33" s="169">
        <v>7897342640</v>
      </c>
      <c r="H33" s="170">
        <f>F33/D33*100</f>
        <v>137.89326874358974</v>
      </c>
      <c r="I33" s="170">
        <f>G33/E33*100</f>
        <v>101.24798256410257</v>
      </c>
      <c r="J33" s="412"/>
    </row>
    <row r="34" spans="1:10" s="162" customFormat="1">
      <c r="A34" s="422">
        <v>5</v>
      </c>
      <c r="B34" s="171" t="s">
        <v>251</v>
      </c>
      <c r="C34" s="413">
        <v>14000</v>
      </c>
      <c r="D34" s="269">
        <v>21500000000</v>
      </c>
      <c r="E34" s="269">
        <f>+D34</f>
        <v>21500000000</v>
      </c>
      <c r="F34" s="160">
        <v>27070722883</v>
      </c>
      <c r="G34" s="160">
        <f>18495485482+8538479201</f>
        <v>27033964683</v>
      </c>
      <c r="H34" s="161">
        <f>F34/D34*100</f>
        <v>125.91033899069768</v>
      </c>
      <c r="I34" s="161">
        <f>G34/E34*100</f>
        <v>125.73937061860465</v>
      </c>
      <c r="J34" s="420"/>
    </row>
    <row r="35" spans="1:10" s="173" customFormat="1">
      <c r="A35" s="422">
        <v>6</v>
      </c>
      <c r="B35" s="171" t="s">
        <v>252</v>
      </c>
      <c r="C35" s="423">
        <v>1485</v>
      </c>
      <c r="D35" s="271"/>
      <c r="E35" s="269">
        <f t="shared" ref="E35:E39" si="3">+D35</f>
        <v>0</v>
      </c>
      <c r="F35" s="160">
        <f t="shared" ref="F35:F40" si="4">SUM(G35:G35)</f>
        <v>0</v>
      </c>
      <c r="G35" s="160"/>
      <c r="H35" s="161"/>
      <c r="I35" s="161"/>
      <c r="J35" s="424"/>
    </row>
    <row r="36" spans="1:10" s="173" customFormat="1">
      <c r="A36" s="422">
        <v>7</v>
      </c>
      <c r="B36" s="171" t="s">
        <v>253</v>
      </c>
      <c r="C36" s="423">
        <v>650</v>
      </c>
      <c r="D36" s="271">
        <v>120000000</v>
      </c>
      <c r="E36" s="269">
        <f t="shared" si="3"/>
        <v>120000000</v>
      </c>
      <c r="F36" s="160">
        <v>281060417</v>
      </c>
      <c r="G36" s="160">
        <v>281060417</v>
      </c>
      <c r="H36" s="161">
        <f>F36/D36*100</f>
        <v>234.21701416666667</v>
      </c>
      <c r="I36" s="161">
        <f>G36/E36*100</f>
        <v>234.21701416666667</v>
      </c>
      <c r="J36" s="424"/>
    </row>
    <row r="37" spans="1:10" s="173" customFormat="1">
      <c r="A37" s="422">
        <v>8</v>
      </c>
      <c r="B37" s="171" t="s">
        <v>254</v>
      </c>
      <c r="C37" s="423">
        <v>18500</v>
      </c>
      <c r="D37" s="271">
        <v>40000000000</v>
      </c>
      <c r="E37" s="269">
        <f t="shared" si="3"/>
        <v>40000000000</v>
      </c>
      <c r="F37" s="160">
        <v>36589374527</v>
      </c>
      <c r="G37" s="160">
        <f>26754582110+6097669406</f>
        <v>32852251516</v>
      </c>
      <c r="H37" s="161">
        <f>F37/D37*100</f>
        <v>91.473436317500003</v>
      </c>
      <c r="I37" s="161">
        <f>G37/E37*100</f>
        <v>82.130628790000003</v>
      </c>
      <c r="J37" s="424"/>
    </row>
    <row r="38" spans="1:10" s="173" customFormat="1">
      <c r="A38" s="422">
        <v>9</v>
      </c>
      <c r="B38" s="171" t="s">
        <v>255</v>
      </c>
      <c r="C38" s="423"/>
      <c r="D38" s="271"/>
      <c r="E38" s="269">
        <f t="shared" si="3"/>
        <v>0</v>
      </c>
      <c r="F38" s="160">
        <v>346006</v>
      </c>
      <c r="G38" s="160"/>
      <c r="H38" s="161"/>
      <c r="I38" s="161"/>
      <c r="J38" s="424"/>
    </row>
    <row r="39" spans="1:10" s="173" customFormat="1">
      <c r="A39" s="422">
        <v>10</v>
      </c>
      <c r="B39" s="171" t="s">
        <v>256</v>
      </c>
      <c r="C39" s="423">
        <f>SUM(C40:C41)</f>
        <v>3165</v>
      </c>
      <c r="D39" s="271">
        <v>3300000000</v>
      </c>
      <c r="E39" s="269">
        <f t="shared" si="3"/>
        <v>3300000000</v>
      </c>
      <c r="F39" s="160">
        <v>9649430492</v>
      </c>
      <c r="G39" s="160">
        <f>2644082321+1323771000</f>
        <v>3967853321</v>
      </c>
      <c r="H39" s="161">
        <f>F39/D39*100</f>
        <v>292.40698460606063</v>
      </c>
      <c r="I39" s="161">
        <f>G39/E39*100</f>
        <v>120.23797942424241</v>
      </c>
      <c r="J39" s="424"/>
    </row>
    <row r="40" spans="1:10">
      <c r="A40" s="418"/>
      <c r="B40" s="168" t="s">
        <v>257</v>
      </c>
      <c r="C40" s="419"/>
      <c r="D40" s="270"/>
      <c r="E40" s="270"/>
      <c r="F40" s="169">
        <f t="shared" si="4"/>
        <v>0</v>
      </c>
      <c r="G40" s="169"/>
      <c r="H40" s="161"/>
      <c r="I40" s="161"/>
      <c r="J40" s="412"/>
    </row>
    <row r="41" spans="1:10">
      <c r="A41" s="418"/>
      <c r="B41" s="168" t="s">
        <v>258</v>
      </c>
      <c r="C41" s="419">
        <v>3165</v>
      </c>
      <c r="D41" s="270">
        <v>3300000000</v>
      </c>
      <c r="E41" s="270">
        <f>+D41</f>
        <v>3300000000</v>
      </c>
      <c r="F41" s="169">
        <f>F39</f>
        <v>9649430492</v>
      </c>
      <c r="G41" s="169">
        <f>G39</f>
        <v>3967853321</v>
      </c>
      <c r="H41" s="170"/>
      <c r="I41" s="174"/>
      <c r="J41" s="412"/>
    </row>
    <row r="42" spans="1:10" s="173" customFormat="1">
      <c r="A42" s="422">
        <v>11</v>
      </c>
      <c r="B42" s="171" t="s">
        <v>259</v>
      </c>
      <c r="C42" s="423">
        <f>SUM(C43:C44)</f>
        <v>7000</v>
      </c>
      <c r="D42" s="271">
        <f>D44</f>
        <v>32000000000</v>
      </c>
      <c r="E42" s="271">
        <f>E44</f>
        <v>32000000000</v>
      </c>
      <c r="F42" s="172">
        <f>F44</f>
        <v>67424534772</v>
      </c>
      <c r="G42" s="172">
        <f>G44</f>
        <v>67424534772</v>
      </c>
      <c r="H42" s="161">
        <f>F42/D42*100</f>
        <v>210.70167116249999</v>
      </c>
      <c r="I42" s="161">
        <f>G42/E42*100</f>
        <v>210.70167116249999</v>
      </c>
      <c r="J42" s="424"/>
    </row>
    <row r="43" spans="1:10">
      <c r="A43" s="418" t="s">
        <v>59</v>
      </c>
      <c r="B43" s="175" t="s">
        <v>260</v>
      </c>
      <c r="C43" s="419"/>
      <c r="D43" s="270"/>
      <c r="E43" s="270"/>
      <c r="F43" s="169">
        <f t="shared" ref="F43:F51" si="5">SUM(G43:G43)</f>
        <v>0</v>
      </c>
      <c r="G43" s="169"/>
      <c r="H43" s="161"/>
      <c r="I43" s="161"/>
      <c r="J43" s="412"/>
    </row>
    <row r="44" spans="1:10">
      <c r="A44" s="418"/>
      <c r="B44" s="168" t="s">
        <v>261</v>
      </c>
      <c r="C44" s="419">
        <v>7000</v>
      </c>
      <c r="D44" s="270">
        <v>32000000000</v>
      </c>
      <c r="E44" s="270">
        <v>32000000000</v>
      </c>
      <c r="F44" s="169">
        <v>67424534772</v>
      </c>
      <c r="G44" s="169">
        <f>+F44</f>
        <v>67424534772</v>
      </c>
      <c r="H44" s="170">
        <f t="shared" ref="H43:H44" si="6">F44/D44*100</f>
        <v>210.70167116249999</v>
      </c>
      <c r="I44" s="170">
        <f t="shared" ref="I43:I44" si="7">G44/E44*100</f>
        <v>210.70167116249999</v>
      </c>
      <c r="J44" s="412"/>
    </row>
    <row r="45" spans="1:10">
      <c r="A45" s="415">
        <v>12</v>
      </c>
      <c r="B45" s="163" t="s">
        <v>262</v>
      </c>
      <c r="C45" s="413">
        <v>1000</v>
      </c>
      <c r="D45" s="269">
        <v>4500000000</v>
      </c>
      <c r="E45" s="269">
        <f>D45</f>
        <v>4500000000</v>
      </c>
      <c r="F45" s="160">
        <v>26466049379</v>
      </c>
      <c r="G45" s="160">
        <v>14568299738</v>
      </c>
      <c r="H45" s="161">
        <f>F45/D45*100</f>
        <v>588.13443064444448</v>
      </c>
      <c r="I45" s="161">
        <f>G45/E45*100</f>
        <v>323.73999417777782</v>
      </c>
      <c r="J45" s="412"/>
    </row>
    <row r="46" spans="1:10" s="162" customFormat="1">
      <c r="A46" s="415">
        <v>13</v>
      </c>
      <c r="B46" s="163" t="s">
        <v>263</v>
      </c>
      <c r="C46" s="413"/>
      <c r="D46" s="269"/>
      <c r="E46" s="269"/>
      <c r="F46" s="160">
        <f t="shared" si="5"/>
        <v>0</v>
      </c>
      <c r="G46" s="160"/>
      <c r="H46" s="161"/>
      <c r="I46" s="161"/>
      <c r="J46" s="420"/>
    </row>
    <row r="47" spans="1:10" s="162" customFormat="1">
      <c r="A47" s="415">
        <v>14</v>
      </c>
      <c r="B47" s="163" t="s">
        <v>264</v>
      </c>
      <c r="C47" s="413">
        <f>SUM(C48:C49)</f>
        <v>0</v>
      </c>
      <c r="D47" s="269">
        <f>SUM(D48:D49)</f>
        <v>0</v>
      </c>
      <c r="E47" s="269"/>
      <c r="F47" s="160"/>
      <c r="G47" s="160"/>
      <c r="H47" s="161"/>
      <c r="I47" s="161"/>
      <c r="J47" s="420"/>
    </row>
    <row r="48" spans="1:10">
      <c r="A48" s="418" t="s">
        <v>59</v>
      </c>
      <c r="B48" s="175" t="s">
        <v>265</v>
      </c>
      <c r="C48" s="419"/>
      <c r="D48" s="270"/>
      <c r="E48" s="270"/>
      <c r="F48" s="169"/>
      <c r="G48" s="169"/>
      <c r="H48" s="161"/>
      <c r="I48" s="161"/>
      <c r="J48" s="412"/>
    </row>
    <row r="49" spans="1:10">
      <c r="A49" s="418"/>
      <c r="B49" s="168" t="s">
        <v>266</v>
      </c>
      <c r="C49" s="419"/>
      <c r="D49" s="270"/>
      <c r="E49" s="270"/>
      <c r="F49" s="169"/>
      <c r="G49" s="169"/>
      <c r="H49" s="161"/>
      <c r="I49" s="161"/>
      <c r="J49" s="412"/>
    </row>
    <row r="50" spans="1:10" s="162" customFormat="1">
      <c r="A50" s="415">
        <v>15</v>
      </c>
      <c r="B50" s="163" t="s">
        <v>267</v>
      </c>
      <c r="C50" s="413"/>
      <c r="D50" s="269"/>
      <c r="E50" s="269"/>
      <c r="F50" s="169">
        <f t="shared" si="5"/>
        <v>0</v>
      </c>
      <c r="G50" s="160"/>
      <c r="H50" s="161"/>
      <c r="I50" s="161"/>
      <c r="J50" s="420"/>
    </row>
    <row r="51" spans="1:10" s="162" customFormat="1">
      <c r="A51" s="415">
        <v>16</v>
      </c>
      <c r="B51" s="163" t="s">
        <v>268</v>
      </c>
      <c r="C51" s="413"/>
      <c r="D51" s="269"/>
      <c r="E51" s="269"/>
      <c r="F51" s="169">
        <f t="shared" si="5"/>
        <v>0</v>
      </c>
      <c r="G51" s="160"/>
      <c r="H51" s="161"/>
      <c r="I51" s="161"/>
      <c r="J51" s="420"/>
    </row>
    <row r="52" spans="1:10" s="162" customFormat="1">
      <c r="A52" s="415">
        <v>17</v>
      </c>
      <c r="B52" s="163" t="s">
        <v>269</v>
      </c>
      <c r="C52" s="413">
        <f>2700+10500</f>
        <v>13200</v>
      </c>
      <c r="D52" s="269">
        <v>12000000000</v>
      </c>
      <c r="E52" s="269">
        <f>+D52</f>
        <v>12000000000</v>
      </c>
      <c r="F52" s="160">
        <v>25724347797</v>
      </c>
      <c r="G52" s="160">
        <f>13241269080+1347173330</f>
        <v>14588442410</v>
      </c>
      <c r="H52" s="161">
        <f>F52/D52*100</f>
        <v>214.369564975</v>
      </c>
      <c r="I52" s="161">
        <f>G52/E52*100</f>
        <v>121.57035341666666</v>
      </c>
      <c r="J52" s="420"/>
    </row>
    <row r="53" spans="1:10" s="162" customFormat="1">
      <c r="A53" s="415">
        <v>18</v>
      </c>
      <c r="B53" s="163" t="s">
        <v>270</v>
      </c>
      <c r="C53" s="413"/>
      <c r="D53" s="269"/>
      <c r="E53" s="269">
        <f t="shared" ref="E53:E54" si="8">+D53</f>
        <v>0</v>
      </c>
      <c r="F53" s="160">
        <v>6409950858</v>
      </c>
      <c r="G53" s="160"/>
      <c r="H53" s="161"/>
      <c r="I53" s="161"/>
      <c r="J53" s="420"/>
    </row>
    <row r="54" spans="1:10">
      <c r="A54" s="415">
        <v>19</v>
      </c>
      <c r="B54" s="163" t="s">
        <v>271</v>
      </c>
      <c r="C54" s="413"/>
      <c r="D54" s="269">
        <v>450000000</v>
      </c>
      <c r="E54" s="269">
        <f t="shared" si="8"/>
        <v>450000000</v>
      </c>
      <c r="F54" s="160">
        <v>1139791600</v>
      </c>
      <c r="G54" s="160">
        <v>1139791600</v>
      </c>
      <c r="H54" s="161"/>
      <c r="I54" s="161"/>
      <c r="J54" s="412"/>
    </row>
    <row r="55" spans="1:10">
      <c r="A55" s="415">
        <v>20</v>
      </c>
      <c r="B55" s="163" t="s">
        <v>272</v>
      </c>
      <c r="C55" s="413"/>
      <c r="D55" s="269"/>
      <c r="E55" s="269"/>
      <c r="F55" s="160">
        <f t="shared" ref="F53:F67" si="9">SUM(G55:G55)</f>
        <v>0</v>
      </c>
      <c r="G55" s="160"/>
      <c r="H55" s="161"/>
      <c r="I55" s="161"/>
      <c r="J55" s="412"/>
    </row>
    <row r="56" spans="1:10">
      <c r="A56" s="415">
        <v>21</v>
      </c>
      <c r="B56" s="163" t="s">
        <v>273</v>
      </c>
      <c r="C56" s="413"/>
      <c r="D56" s="269"/>
      <c r="E56" s="269"/>
      <c r="F56" s="160">
        <f t="shared" si="9"/>
        <v>0</v>
      </c>
      <c r="G56" s="160"/>
      <c r="H56" s="161"/>
      <c r="I56" s="161"/>
      <c r="J56" s="412"/>
    </row>
    <row r="57" spans="1:10">
      <c r="A57" s="415" t="s">
        <v>21</v>
      </c>
      <c r="B57" s="163" t="s">
        <v>274</v>
      </c>
      <c r="C57" s="419">
        <f>C58+C65+C66+C67</f>
        <v>0</v>
      </c>
      <c r="D57" s="270">
        <f>D58+D65+D66+D67</f>
        <v>0</v>
      </c>
      <c r="E57" s="270"/>
      <c r="F57" s="169">
        <f t="shared" si="9"/>
        <v>0</v>
      </c>
      <c r="G57" s="169">
        <f>G58+G65+G66+G67</f>
        <v>0</v>
      </c>
      <c r="H57" s="161"/>
      <c r="I57" s="161"/>
      <c r="J57" s="412"/>
    </row>
    <row r="58" spans="1:10">
      <c r="A58" s="415">
        <v>1</v>
      </c>
      <c r="B58" s="163" t="s">
        <v>275</v>
      </c>
      <c r="C58" s="419">
        <f>SUM(C59:C64)</f>
        <v>0</v>
      </c>
      <c r="D58" s="270">
        <f>SUM(D59:D64)</f>
        <v>0</v>
      </c>
      <c r="E58" s="270"/>
      <c r="F58" s="169">
        <f t="shared" si="9"/>
        <v>0</v>
      </c>
      <c r="G58" s="169">
        <f>SUM(G59:G64)</f>
        <v>0</v>
      </c>
      <c r="H58" s="161"/>
      <c r="I58" s="161"/>
      <c r="J58" s="412"/>
    </row>
    <row r="59" spans="1:10" hidden="1">
      <c r="A59" s="418" t="s">
        <v>188</v>
      </c>
      <c r="B59" s="175" t="s">
        <v>276</v>
      </c>
      <c r="C59" s="419"/>
      <c r="D59" s="270"/>
      <c r="E59" s="270"/>
      <c r="F59" s="169">
        <f t="shared" si="9"/>
        <v>0</v>
      </c>
      <c r="G59" s="169"/>
      <c r="H59" s="161"/>
      <c r="I59" s="161"/>
      <c r="J59" s="412"/>
    </row>
    <row r="60" spans="1:10" hidden="1">
      <c r="A60" s="418" t="s">
        <v>189</v>
      </c>
      <c r="B60" s="175" t="s">
        <v>277</v>
      </c>
      <c r="C60" s="419"/>
      <c r="D60" s="270"/>
      <c r="E60" s="270"/>
      <c r="F60" s="169">
        <f t="shared" si="9"/>
        <v>0</v>
      </c>
      <c r="G60" s="169"/>
      <c r="H60" s="161"/>
      <c r="I60" s="161"/>
      <c r="J60" s="412"/>
    </row>
    <row r="61" spans="1:10" hidden="1">
      <c r="A61" s="418" t="s">
        <v>190</v>
      </c>
      <c r="B61" s="175" t="s">
        <v>278</v>
      </c>
      <c r="C61" s="419"/>
      <c r="D61" s="270"/>
      <c r="E61" s="270"/>
      <c r="F61" s="169">
        <f t="shared" si="9"/>
        <v>0</v>
      </c>
      <c r="G61" s="169"/>
      <c r="H61" s="161"/>
      <c r="I61" s="161"/>
      <c r="J61" s="412"/>
    </row>
    <row r="62" spans="1:10" hidden="1">
      <c r="A62" s="418" t="s">
        <v>192</v>
      </c>
      <c r="B62" s="175" t="s">
        <v>279</v>
      </c>
      <c r="C62" s="419"/>
      <c r="D62" s="270"/>
      <c r="E62" s="270"/>
      <c r="F62" s="169">
        <f t="shared" si="9"/>
        <v>0</v>
      </c>
      <c r="G62" s="169"/>
      <c r="H62" s="161"/>
      <c r="I62" s="161"/>
      <c r="J62" s="412"/>
    </row>
    <row r="63" spans="1:10" hidden="1">
      <c r="A63" s="418" t="s">
        <v>194</v>
      </c>
      <c r="B63" s="175" t="s">
        <v>280</v>
      </c>
      <c r="C63" s="419"/>
      <c r="D63" s="270"/>
      <c r="E63" s="270"/>
      <c r="F63" s="169">
        <f t="shared" si="9"/>
        <v>0</v>
      </c>
      <c r="G63" s="169"/>
      <c r="H63" s="161"/>
      <c r="I63" s="161"/>
      <c r="J63" s="412"/>
    </row>
    <row r="64" spans="1:10" hidden="1">
      <c r="A64" s="418" t="s">
        <v>196</v>
      </c>
      <c r="B64" s="175" t="s">
        <v>281</v>
      </c>
      <c r="C64" s="419"/>
      <c r="D64" s="270"/>
      <c r="E64" s="270"/>
      <c r="F64" s="169">
        <f t="shared" si="9"/>
        <v>0</v>
      </c>
      <c r="G64" s="169"/>
      <c r="H64" s="161"/>
      <c r="I64" s="161"/>
      <c r="J64" s="412"/>
    </row>
    <row r="65" spans="1:10" s="162" customFormat="1">
      <c r="A65" s="415">
        <v>2</v>
      </c>
      <c r="B65" s="163" t="s">
        <v>282</v>
      </c>
      <c r="C65" s="413"/>
      <c r="D65" s="269"/>
      <c r="E65" s="269"/>
      <c r="F65" s="169">
        <f t="shared" si="9"/>
        <v>0</v>
      </c>
      <c r="G65" s="160"/>
      <c r="H65" s="161"/>
      <c r="I65" s="161"/>
      <c r="J65" s="420"/>
    </row>
    <row r="66" spans="1:10" s="162" customFormat="1">
      <c r="A66" s="415">
        <v>3</v>
      </c>
      <c r="B66" s="163" t="s">
        <v>283</v>
      </c>
      <c r="C66" s="413"/>
      <c r="D66" s="269"/>
      <c r="E66" s="269"/>
      <c r="F66" s="169">
        <f t="shared" si="9"/>
        <v>0</v>
      </c>
      <c r="G66" s="160"/>
      <c r="H66" s="161"/>
      <c r="I66" s="161"/>
      <c r="J66" s="420"/>
    </row>
    <row r="67" spans="1:10" s="162" customFormat="1">
      <c r="A67" s="415">
        <v>4</v>
      </c>
      <c r="B67" s="163" t="s">
        <v>284</v>
      </c>
      <c r="C67" s="413"/>
      <c r="D67" s="269"/>
      <c r="E67" s="269"/>
      <c r="F67" s="169">
        <f t="shared" si="9"/>
        <v>0</v>
      </c>
      <c r="G67" s="160"/>
      <c r="H67" s="161"/>
      <c r="I67" s="161"/>
      <c r="J67" s="420"/>
    </row>
    <row r="68" spans="1:10" s="162" customFormat="1">
      <c r="A68" s="415" t="s">
        <v>17</v>
      </c>
      <c r="B68" s="163" t="s">
        <v>732</v>
      </c>
      <c r="C68" s="413">
        <f>SUM(C69:C77)</f>
        <v>0</v>
      </c>
      <c r="D68" s="269">
        <f>SUM(D69:D77)</f>
        <v>0</v>
      </c>
      <c r="E68" s="269"/>
      <c r="F68" s="160">
        <v>6445991864</v>
      </c>
      <c r="G68" s="160">
        <f>SUM(G69:G77)</f>
        <v>0</v>
      </c>
      <c r="H68" s="161"/>
      <c r="I68" s="161"/>
      <c r="J68" s="420"/>
    </row>
    <row r="69" spans="1:10" hidden="1">
      <c r="A69" s="418" t="s">
        <v>38</v>
      </c>
      <c r="B69" s="175" t="s">
        <v>285</v>
      </c>
      <c r="C69" s="419"/>
      <c r="D69" s="270"/>
      <c r="E69" s="270"/>
      <c r="F69" s="169">
        <f t="shared" ref="F69:F78" si="10">SUM(G69:G69)</f>
        <v>0</v>
      </c>
      <c r="G69" s="169"/>
      <c r="H69" s="161"/>
      <c r="I69" s="161"/>
      <c r="J69" s="412"/>
    </row>
    <row r="70" spans="1:10" hidden="1">
      <c r="A70" s="418" t="s">
        <v>36</v>
      </c>
      <c r="B70" s="175" t="s">
        <v>286</v>
      </c>
      <c r="C70" s="419"/>
      <c r="D70" s="270"/>
      <c r="E70" s="270"/>
      <c r="F70" s="169">
        <f t="shared" si="10"/>
        <v>0</v>
      </c>
      <c r="G70" s="169"/>
      <c r="H70" s="161"/>
      <c r="I70" s="161"/>
      <c r="J70" s="412"/>
    </row>
    <row r="71" spans="1:10" hidden="1">
      <c r="A71" s="418" t="s">
        <v>44</v>
      </c>
      <c r="B71" s="175" t="s">
        <v>287</v>
      </c>
      <c r="C71" s="419"/>
      <c r="D71" s="270"/>
      <c r="E71" s="270"/>
      <c r="F71" s="169">
        <f t="shared" si="10"/>
        <v>0</v>
      </c>
      <c r="G71" s="169"/>
      <c r="H71" s="161"/>
      <c r="I71" s="161"/>
      <c r="J71" s="412"/>
    </row>
    <row r="72" spans="1:10" hidden="1">
      <c r="A72" s="418" t="s">
        <v>42</v>
      </c>
      <c r="B72" s="175" t="s">
        <v>288</v>
      </c>
      <c r="C72" s="419"/>
      <c r="D72" s="270"/>
      <c r="E72" s="270"/>
      <c r="F72" s="169">
        <f t="shared" si="10"/>
        <v>0</v>
      </c>
      <c r="G72" s="169"/>
      <c r="H72" s="161"/>
      <c r="I72" s="161"/>
      <c r="J72" s="412"/>
    </row>
    <row r="73" spans="1:10" hidden="1">
      <c r="A73" s="418" t="s">
        <v>62</v>
      </c>
      <c r="B73" s="175" t="s">
        <v>289</v>
      </c>
      <c r="C73" s="419"/>
      <c r="D73" s="270"/>
      <c r="E73" s="270"/>
      <c r="F73" s="169">
        <f t="shared" si="10"/>
        <v>0</v>
      </c>
      <c r="G73" s="169"/>
      <c r="H73" s="161"/>
      <c r="I73" s="161"/>
      <c r="J73" s="412"/>
    </row>
    <row r="74" spans="1:10" hidden="1">
      <c r="A74" s="418" t="s">
        <v>98</v>
      </c>
      <c r="B74" s="175" t="s">
        <v>290</v>
      </c>
      <c r="C74" s="419"/>
      <c r="D74" s="270"/>
      <c r="E74" s="270"/>
      <c r="F74" s="169">
        <f t="shared" si="10"/>
        <v>0</v>
      </c>
      <c r="G74" s="169"/>
      <c r="H74" s="161"/>
      <c r="I74" s="161"/>
      <c r="J74" s="412"/>
    </row>
    <row r="75" spans="1:10" hidden="1">
      <c r="A75" s="418" t="s">
        <v>40</v>
      </c>
      <c r="B75" s="175" t="s">
        <v>291</v>
      </c>
      <c r="C75" s="419"/>
      <c r="D75" s="270"/>
      <c r="E75" s="270"/>
      <c r="F75" s="169">
        <f t="shared" si="10"/>
        <v>0</v>
      </c>
      <c r="G75" s="169"/>
      <c r="H75" s="161"/>
      <c r="I75" s="161"/>
      <c r="J75" s="412"/>
    </row>
    <row r="76" spans="1:10" hidden="1">
      <c r="A76" s="418" t="s">
        <v>99</v>
      </c>
      <c r="B76" s="175" t="s">
        <v>292</v>
      </c>
      <c r="C76" s="419"/>
      <c r="D76" s="270"/>
      <c r="E76" s="270"/>
      <c r="F76" s="169">
        <f t="shared" si="10"/>
        <v>0</v>
      </c>
      <c r="G76" s="169"/>
      <c r="H76" s="161"/>
      <c r="I76" s="161"/>
      <c r="J76" s="412"/>
    </row>
    <row r="77" spans="1:10" hidden="1">
      <c r="A77" s="418" t="s">
        <v>100</v>
      </c>
      <c r="B77" s="175" t="s">
        <v>281</v>
      </c>
      <c r="C77" s="419"/>
      <c r="D77" s="270"/>
      <c r="E77" s="270"/>
      <c r="F77" s="169">
        <f t="shared" si="10"/>
        <v>0</v>
      </c>
      <c r="G77" s="169"/>
      <c r="H77" s="161"/>
      <c r="I77" s="161"/>
      <c r="J77" s="412"/>
    </row>
    <row r="78" spans="1:10" s="162" customFormat="1">
      <c r="A78" s="415" t="s">
        <v>18</v>
      </c>
      <c r="B78" s="163" t="s">
        <v>293</v>
      </c>
      <c r="C78" s="413"/>
      <c r="D78" s="269"/>
      <c r="E78" s="269"/>
      <c r="F78" s="169">
        <f t="shared" si="10"/>
        <v>0</v>
      </c>
      <c r="G78" s="160"/>
      <c r="H78" s="161"/>
      <c r="I78" s="161"/>
      <c r="J78" s="420"/>
    </row>
    <row r="79" spans="1:10" s="162" customFormat="1">
      <c r="A79" s="415" t="s">
        <v>35</v>
      </c>
      <c r="B79" s="163" t="s">
        <v>294</v>
      </c>
      <c r="C79" s="413">
        <f>SUM(C80:C82)</f>
        <v>0</v>
      </c>
      <c r="D79" s="269">
        <f>SUM(D80:D82)</f>
        <v>0</v>
      </c>
      <c r="E79" s="269"/>
      <c r="F79" s="160">
        <f>SUM(F80:F82)</f>
        <v>296586949</v>
      </c>
      <c r="G79" s="160">
        <f>SUM(G80:G82)</f>
        <v>296586949</v>
      </c>
      <c r="H79" s="161"/>
      <c r="I79" s="161"/>
      <c r="J79" s="420"/>
    </row>
    <row r="80" spans="1:10" s="162" customFormat="1">
      <c r="A80" s="418">
        <v>1</v>
      </c>
      <c r="B80" s="175" t="s">
        <v>295</v>
      </c>
      <c r="C80" s="413"/>
      <c r="D80" s="269"/>
      <c r="E80" s="269"/>
      <c r="F80" s="169">
        <v>296586949</v>
      </c>
      <c r="G80" s="169">
        <v>296586949</v>
      </c>
      <c r="H80" s="161"/>
      <c r="I80" s="161"/>
      <c r="J80" s="420"/>
    </row>
    <row r="81" spans="1:10" s="162" customFormat="1">
      <c r="A81" s="418">
        <v>2</v>
      </c>
      <c r="B81" s="175" t="s">
        <v>296</v>
      </c>
      <c r="C81" s="413"/>
      <c r="D81" s="269"/>
      <c r="E81" s="269"/>
      <c r="F81" s="169">
        <f t="shared" ref="F81:F101" si="11">SUM(G81:G81)</f>
        <v>0</v>
      </c>
      <c r="G81" s="160"/>
      <c r="H81" s="161"/>
      <c r="I81" s="161"/>
      <c r="J81" s="420"/>
    </row>
    <row r="82" spans="1:10" s="162" customFormat="1">
      <c r="A82" s="418">
        <v>3</v>
      </c>
      <c r="B82" s="175" t="s">
        <v>48</v>
      </c>
      <c r="C82" s="413"/>
      <c r="D82" s="269"/>
      <c r="E82" s="269"/>
      <c r="F82" s="169">
        <f t="shared" si="11"/>
        <v>0</v>
      </c>
      <c r="G82" s="160"/>
      <c r="H82" s="161"/>
      <c r="I82" s="161"/>
      <c r="J82" s="420"/>
    </row>
    <row r="83" spans="1:10" s="162" customFormat="1" ht="17.25" customHeight="1">
      <c r="A83" s="415" t="s">
        <v>47</v>
      </c>
      <c r="B83" s="163" t="s">
        <v>297</v>
      </c>
      <c r="C83" s="413">
        <f>SUM(C84:C85)</f>
        <v>0</v>
      </c>
      <c r="D83" s="269">
        <f>SUM(D84:D85)</f>
        <v>0</v>
      </c>
      <c r="E83" s="269"/>
      <c r="F83" s="169">
        <f t="shared" si="11"/>
        <v>0</v>
      </c>
      <c r="G83" s="160">
        <f>SUM(G84:G85)</f>
        <v>0</v>
      </c>
      <c r="H83" s="161"/>
      <c r="I83" s="161"/>
      <c r="J83" s="420"/>
    </row>
    <row r="84" spans="1:10" s="162" customFormat="1" hidden="1">
      <c r="A84" s="418">
        <v>1</v>
      </c>
      <c r="B84" s="175" t="s">
        <v>298</v>
      </c>
      <c r="C84" s="413"/>
      <c r="D84" s="269"/>
      <c r="E84" s="269"/>
      <c r="F84" s="169">
        <f t="shared" si="11"/>
        <v>0</v>
      </c>
      <c r="G84" s="160"/>
      <c r="H84" s="161"/>
      <c r="I84" s="161"/>
      <c r="J84" s="420"/>
    </row>
    <row r="85" spans="1:10" s="162" customFormat="1" hidden="1">
      <c r="A85" s="418">
        <v>2</v>
      </c>
      <c r="B85" s="175" t="s">
        <v>299</v>
      </c>
      <c r="C85" s="413"/>
      <c r="D85" s="269"/>
      <c r="E85" s="269"/>
      <c r="F85" s="169">
        <f t="shared" si="11"/>
        <v>0</v>
      </c>
      <c r="G85" s="160"/>
      <c r="H85" s="161"/>
      <c r="I85" s="161"/>
      <c r="J85" s="420"/>
    </row>
    <row r="86" spans="1:10" s="162" customFormat="1">
      <c r="A86" s="415" t="s">
        <v>12</v>
      </c>
      <c r="B86" s="163" t="s">
        <v>300</v>
      </c>
      <c r="C86" s="413">
        <f>C87+C90</f>
        <v>0</v>
      </c>
      <c r="D86" s="269">
        <f>D87+D90</f>
        <v>0</v>
      </c>
      <c r="E86" s="269"/>
      <c r="F86" s="169">
        <f t="shared" si="11"/>
        <v>0</v>
      </c>
      <c r="G86" s="160">
        <f>G87+G90</f>
        <v>0</v>
      </c>
      <c r="H86" s="161"/>
      <c r="I86" s="161"/>
      <c r="J86" s="420"/>
    </row>
    <row r="87" spans="1:10" s="162" customFormat="1">
      <c r="A87" s="415" t="s">
        <v>14</v>
      </c>
      <c r="B87" s="163" t="s">
        <v>301</v>
      </c>
      <c r="C87" s="413">
        <f>SUM(C88:C89)</f>
        <v>0</v>
      </c>
      <c r="D87" s="269">
        <f>SUM(D88:D89)</f>
        <v>0</v>
      </c>
      <c r="E87" s="269"/>
      <c r="F87" s="169">
        <f t="shared" si="11"/>
        <v>0</v>
      </c>
      <c r="G87" s="160">
        <f>SUM(G88:G89)</f>
        <v>0</v>
      </c>
      <c r="H87" s="161"/>
      <c r="I87" s="161"/>
      <c r="J87" s="420"/>
    </row>
    <row r="88" spans="1:10" hidden="1">
      <c r="A88" s="418">
        <v>1</v>
      </c>
      <c r="B88" s="175" t="s">
        <v>302</v>
      </c>
      <c r="C88" s="419"/>
      <c r="D88" s="270"/>
      <c r="E88" s="270"/>
      <c r="F88" s="169">
        <f t="shared" si="11"/>
        <v>0</v>
      </c>
      <c r="G88" s="169"/>
      <c r="H88" s="161"/>
      <c r="I88" s="161"/>
      <c r="J88" s="412"/>
    </row>
    <row r="89" spans="1:10" hidden="1">
      <c r="A89" s="418">
        <v>2</v>
      </c>
      <c r="B89" s="175" t="s">
        <v>303</v>
      </c>
      <c r="C89" s="419"/>
      <c r="D89" s="270"/>
      <c r="E89" s="270"/>
      <c r="F89" s="169">
        <f t="shared" si="11"/>
        <v>0</v>
      </c>
      <c r="G89" s="169"/>
      <c r="H89" s="161"/>
      <c r="I89" s="161"/>
      <c r="J89" s="412"/>
    </row>
    <row r="90" spans="1:10" s="162" customFormat="1">
      <c r="A90" s="415" t="s">
        <v>21</v>
      </c>
      <c r="B90" s="163" t="s">
        <v>304</v>
      </c>
      <c r="C90" s="413">
        <f>SUM(C91:C92)</f>
        <v>0</v>
      </c>
      <c r="D90" s="269">
        <f>SUM(D91:D92)</f>
        <v>0</v>
      </c>
      <c r="E90" s="269"/>
      <c r="F90" s="169">
        <f t="shared" si="11"/>
        <v>0</v>
      </c>
      <c r="G90" s="160">
        <f>SUM(G91:G92)</f>
        <v>0</v>
      </c>
      <c r="H90" s="161"/>
      <c r="I90" s="161"/>
      <c r="J90" s="420"/>
    </row>
    <row r="91" spans="1:10" s="162" customFormat="1" hidden="1">
      <c r="A91" s="418">
        <v>1</v>
      </c>
      <c r="B91" s="175" t="s">
        <v>302</v>
      </c>
      <c r="C91" s="413"/>
      <c r="D91" s="269"/>
      <c r="E91" s="269"/>
      <c r="F91" s="169">
        <f t="shared" si="11"/>
        <v>0</v>
      </c>
      <c r="G91" s="160"/>
      <c r="H91" s="161" t="e">
        <f t="shared" ref="H91:I95" si="12">F91/D91*100</f>
        <v>#DIV/0!</v>
      </c>
      <c r="I91" s="161" t="e">
        <f t="shared" si="12"/>
        <v>#DIV/0!</v>
      </c>
      <c r="J91" s="420"/>
    </row>
    <row r="92" spans="1:10" s="162" customFormat="1" hidden="1">
      <c r="A92" s="418">
        <v>2</v>
      </c>
      <c r="B92" s="175" t="s">
        <v>303</v>
      </c>
      <c r="C92" s="413"/>
      <c r="D92" s="269"/>
      <c r="E92" s="269"/>
      <c r="F92" s="169">
        <f t="shared" si="11"/>
        <v>0</v>
      </c>
      <c r="G92" s="160"/>
      <c r="H92" s="161" t="e">
        <f t="shared" si="12"/>
        <v>#DIV/0!</v>
      </c>
      <c r="I92" s="161" t="e">
        <f t="shared" si="12"/>
        <v>#DIV/0!</v>
      </c>
      <c r="J92" s="420"/>
    </row>
    <row r="93" spans="1:10" s="162" customFormat="1">
      <c r="A93" s="415" t="s">
        <v>34</v>
      </c>
      <c r="B93" s="163" t="s">
        <v>305</v>
      </c>
      <c r="C93" s="413">
        <f>C94+C99</f>
        <v>108568</v>
      </c>
      <c r="D93" s="269">
        <f>D94+D99</f>
        <v>245891000000</v>
      </c>
      <c r="E93" s="269">
        <f>E94+E99</f>
        <v>245891000000</v>
      </c>
      <c r="F93" s="160">
        <f>F94+F99</f>
        <v>570249043346</v>
      </c>
      <c r="G93" s="160">
        <f>G94+G99</f>
        <v>570071754046</v>
      </c>
      <c r="H93" s="161">
        <f t="shared" si="12"/>
        <v>231.91131165679101</v>
      </c>
      <c r="I93" s="161">
        <f t="shared" si="12"/>
        <v>231.83921088856442</v>
      </c>
      <c r="J93" s="420"/>
    </row>
    <row r="94" spans="1:10" s="162" customFormat="1">
      <c r="A94" s="415" t="s">
        <v>14</v>
      </c>
      <c r="B94" s="163" t="s">
        <v>306</v>
      </c>
      <c r="C94" s="413">
        <f>SUM(C95:C96)</f>
        <v>108568</v>
      </c>
      <c r="D94" s="269">
        <f>SUM(D95:D96)</f>
        <v>245891000000</v>
      </c>
      <c r="E94" s="269">
        <f>SUM(E95:E96)</f>
        <v>245891000000</v>
      </c>
      <c r="F94" s="160">
        <f>SUM(F95:F96)</f>
        <v>570071754046</v>
      </c>
      <c r="G94" s="160">
        <f>SUM(G95:G96)</f>
        <v>570071754046</v>
      </c>
      <c r="H94" s="161">
        <f t="shared" si="12"/>
        <v>231.83921088856442</v>
      </c>
      <c r="I94" s="161">
        <f t="shared" si="12"/>
        <v>231.83921088856442</v>
      </c>
      <c r="J94" s="420"/>
    </row>
    <row r="95" spans="1:10">
      <c r="A95" s="418" t="s">
        <v>38</v>
      </c>
      <c r="B95" s="175" t="s">
        <v>37</v>
      </c>
      <c r="C95" s="419">
        <v>108086</v>
      </c>
      <c r="D95" s="270">
        <v>77868000000</v>
      </c>
      <c r="E95" s="270">
        <f>+D95</f>
        <v>77868000000</v>
      </c>
      <c r="F95" s="169">
        <v>125686000000</v>
      </c>
      <c r="G95" s="169">
        <f>+F95</f>
        <v>125686000000</v>
      </c>
      <c r="H95" s="174">
        <f t="shared" si="12"/>
        <v>161.40905121487646</v>
      </c>
      <c r="I95" s="174">
        <f t="shared" si="12"/>
        <v>161.40905121487646</v>
      </c>
      <c r="J95" s="412"/>
    </row>
    <row r="96" spans="1:10">
      <c r="A96" s="418" t="s">
        <v>36</v>
      </c>
      <c r="B96" s="175" t="s">
        <v>26</v>
      </c>
      <c r="C96" s="419">
        <f>SUM(C97:C98)</f>
        <v>482</v>
      </c>
      <c r="D96" s="270">
        <v>168023000000</v>
      </c>
      <c r="E96" s="270">
        <f t="shared" ref="E96:E97" si="13">+D96</f>
        <v>168023000000</v>
      </c>
      <c r="F96" s="169">
        <f>F97</f>
        <v>444385754046</v>
      </c>
      <c r="G96" s="169">
        <f>G97</f>
        <v>444385754046</v>
      </c>
      <c r="H96" s="429">
        <f>SUM(H97:H98)</f>
        <v>264.47912133815015</v>
      </c>
      <c r="I96" s="174">
        <f>G96/E96*100</f>
        <v>264.47912133815015</v>
      </c>
      <c r="J96" s="412"/>
    </row>
    <row r="97" spans="1:10" s="178" customFormat="1">
      <c r="A97" s="421" t="s">
        <v>307</v>
      </c>
      <c r="B97" s="176" t="s">
        <v>308</v>
      </c>
      <c r="C97" s="425">
        <v>482</v>
      </c>
      <c r="D97" s="272">
        <f>+D96</f>
        <v>168023000000</v>
      </c>
      <c r="E97" s="272">
        <f t="shared" si="13"/>
        <v>168023000000</v>
      </c>
      <c r="F97" s="177">
        <v>444385754046</v>
      </c>
      <c r="G97" s="177">
        <f>+F97</f>
        <v>444385754046</v>
      </c>
      <c r="H97" s="174">
        <f>F97/D97*100</f>
        <v>264.47912133815015</v>
      </c>
      <c r="I97" s="174">
        <f>G97/E97*100</f>
        <v>264.47912133815015</v>
      </c>
      <c r="J97" s="426"/>
    </row>
    <row r="98" spans="1:10" s="178" customFormat="1">
      <c r="A98" s="421" t="s">
        <v>309</v>
      </c>
      <c r="B98" s="176" t="s">
        <v>310</v>
      </c>
      <c r="C98" s="425"/>
      <c r="D98" s="272"/>
      <c r="E98" s="272"/>
      <c r="F98" s="169">
        <f t="shared" si="11"/>
        <v>0</v>
      </c>
      <c r="G98" s="177"/>
      <c r="H98" s="174"/>
      <c r="I98" s="174"/>
      <c r="J98" s="426"/>
    </row>
    <row r="99" spans="1:10" s="162" customFormat="1">
      <c r="A99" s="415" t="s">
        <v>21</v>
      </c>
      <c r="B99" s="163" t="s">
        <v>78</v>
      </c>
      <c r="C99" s="413"/>
      <c r="D99" s="269"/>
      <c r="E99" s="269"/>
      <c r="F99" s="160">
        <v>177289300</v>
      </c>
      <c r="G99" s="160"/>
      <c r="H99" s="174"/>
      <c r="I99" s="174"/>
      <c r="J99" s="420"/>
    </row>
    <row r="100" spans="1:10" s="162" customFormat="1">
      <c r="A100" s="415" t="s">
        <v>33</v>
      </c>
      <c r="B100" s="163" t="s">
        <v>311</v>
      </c>
      <c r="C100" s="413"/>
      <c r="D100" s="269">
        <v>68250000000</v>
      </c>
      <c r="E100" s="269">
        <f>+D100</f>
        <v>68250000000</v>
      </c>
      <c r="F100" s="160">
        <v>334211888639</v>
      </c>
      <c r="G100" s="160">
        <f>+F100</f>
        <v>334211888639</v>
      </c>
      <c r="H100" s="174">
        <f t="shared" ref="H98:H100" si="14">F100/D100*100</f>
        <v>489.68774892161173</v>
      </c>
      <c r="I100" s="174">
        <f t="shared" ref="I98:I100" si="15">G100/E100*100</f>
        <v>489.68774892161173</v>
      </c>
      <c r="J100" s="420"/>
    </row>
    <row r="101" spans="1:10">
      <c r="A101" s="427" t="s">
        <v>32</v>
      </c>
      <c r="B101" s="179" t="s">
        <v>312</v>
      </c>
      <c r="C101" s="428"/>
      <c r="D101" s="180"/>
      <c r="E101" s="180"/>
      <c r="F101" s="181">
        <f t="shared" si="11"/>
        <v>0</v>
      </c>
      <c r="G101" s="181"/>
      <c r="H101" s="182"/>
      <c r="I101" s="182"/>
      <c r="J101" s="412"/>
    </row>
    <row r="102" spans="1:10">
      <c r="D102" s="167"/>
      <c r="E102" s="167"/>
      <c r="H102" s="167"/>
    </row>
    <row r="103" spans="1:10">
      <c r="G103" s="282"/>
      <c r="H103" s="282"/>
      <c r="I103" s="282"/>
    </row>
    <row r="104" spans="1:10" ht="15" customHeight="1">
      <c r="B104" s="183"/>
      <c r="C104" s="283"/>
      <c r="D104" s="283"/>
      <c r="E104" s="283"/>
      <c r="F104" s="283"/>
      <c r="G104" s="283"/>
      <c r="H104" s="283"/>
      <c r="I104" s="283"/>
    </row>
    <row r="105" spans="1:10">
      <c r="D105" s="184"/>
      <c r="E105" s="184"/>
      <c r="F105" s="185"/>
    </row>
    <row r="106" spans="1:10">
      <c r="D106" s="184"/>
      <c r="E106" s="184"/>
      <c r="F106" s="185"/>
    </row>
    <row r="107" spans="1:10">
      <c r="D107" s="184"/>
      <c r="E107" s="184"/>
      <c r="F107" s="185"/>
    </row>
    <row r="108" spans="1:10">
      <c r="C108" s="186"/>
      <c r="D108" s="184"/>
      <c r="E108" s="184"/>
      <c r="F108" s="185"/>
    </row>
    <row r="109" spans="1:10">
      <c r="C109" s="186"/>
      <c r="D109" s="184"/>
      <c r="E109" s="184"/>
      <c r="F109" s="185"/>
    </row>
    <row r="110" spans="1:10">
      <c r="C110" s="186"/>
      <c r="D110" s="184"/>
      <c r="E110" s="184"/>
      <c r="F110" s="185"/>
    </row>
    <row r="111" spans="1:10">
      <c r="C111" s="186"/>
      <c r="D111" s="184"/>
      <c r="E111" s="184"/>
      <c r="F111" s="185"/>
    </row>
    <row r="112" spans="1:10">
      <c r="C112" s="186"/>
      <c r="D112" s="184"/>
      <c r="E112" s="184"/>
      <c r="F112" s="185"/>
    </row>
    <row r="113" spans="4:6">
      <c r="D113" s="184"/>
      <c r="E113" s="184"/>
      <c r="F113" s="185"/>
    </row>
    <row r="114" spans="4:6">
      <c r="D114" s="184"/>
      <c r="E114" s="184"/>
      <c r="F114" s="185"/>
    </row>
    <row r="115" spans="4:6">
      <c r="D115" s="184"/>
      <c r="E115" s="184"/>
      <c r="F115" s="185"/>
    </row>
    <row r="116" spans="4:6">
      <c r="D116" s="184"/>
      <c r="E116" s="184"/>
      <c r="F116" s="185"/>
    </row>
    <row r="117" spans="4:6">
      <c r="D117" s="184"/>
      <c r="E117" s="184"/>
      <c r="F117" s="185"/>
    </row>
  </sheetData>
  <mergeCells count="12">
    <mergeCell ref="G103:I103"/>
    <mergeCell ref="C104:F104"/>
    <mergeCell ref="G104:I104"/>
    <mergeCell ref="G1:I1"/>
    <mergeCell ref="A4:I4"/>
    <mergeCell ref="A5:I5"/>
    <mergeCell ref="A7:A8"/>
    <mergeCell ref="B7:B8"/>
    <mergeCell ref="C7:E7"/>
    <mergeCell ref="F7:G7"/>
    <mergeCell ref="H7:I7"/>
    <mergeCell ref="G2:I2"/>
  </mergeCells>
  <pageMargins left="0.35433070866141703" right="0.31496062992126" top="0.55118110236220497" bottom="0.35433070866141703" header="0.31496062992126" footer="0.31496062992126"/>
  <pageSetup paperSize="9" scale="90" orientation="landscape" r:id="rId1"/>
  <headerFooter>
    <oddHeader>&amp;C&amp;P</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70"/>
  <sheetViews>
    <sheetView topLeftCell="B13" workbookViewId="0">
      <selection activeCell="C15" sqref="C15"/>
    </sheetView>
  </sheetViews>
  <sheetFormatPr defaultRowHeight="15.75"/>
  <cols>
    <col min="1" max="1" width="5" style="7" customWidth="1"/>
    <col min="2" max="2" width="48.7109375" style="16" customWidth="1"/>
    <col min="3" max="5" width="16.5703125" style="2" customWidth="1"/>
    <col min="6" max="6" width="18.7109375" style="2" customWidth="1"/>
    <col min="7" max="7" width="18.5703125" style="2" customWidth="1"/>
    <col min="8" max="8" width="16.5703125" style="2" customWidth="1"/>
    <col min="9" max="9" width="10.7109375" style="2" customWidth="1"/>
    <col min="10" max="10" width="9.7109375" style="2" customWidth="1"/>
    <col min="11" max="11" width="9.140625" style="2" customWidth="1"/>
    <col min="12" max="12" width="9.140625" style="6" customWidth="1"/>
    <col min="13" max="256" width="9.140625" style="6"/>
    <col min="257" max="257" width="5" style="6" customWidth="1"/>
    <col min="258" max="258" width="48.7109375" style="6" customWidth="1"/>
    <col min="259" max="261" width="16.5703125" style="6" customWidth="1"/>
    <col min="262" max="262" width="18.7109375" style="6" customWidth="1"/>
    <col min="263" max="263" width="17.28515625" style="6" customWidth="1"/>
    <col min="264" max="264" width="16.5703125" style="6" customWidth="1"/>
    <col min="265" max="265" width="10.7109375" style="6" customWidth="1"/>
    <col min="266" max="266" width="9.7109375" style="6" customWidth="1"/>
    <col min="267" max="268" width="9.140625" style="6" customWidth="1"/>
    <col min="269" max="512" width="9.140625" style="6"/>
    <col min="513" max="513" width="5" style="6" customWidth="1"/>
    <col min="514" max="514" width="48.7109375" style="6" customWidth="1"/>
    <col min="515" max="517" width="16.5703125" style="6" customWidth="1"/>
    <col min="518" max="518" width="18.7109375" style="6" customWidth="1"/>
    <col min="519" max="519" width="17.28515625" style="6" customWidth="1"/>
    <col min="520" max="520" width="16.5703125" style="6" customWidth="1"/>
    <col min="521" max="521" width="10.7109375" style="6" customWidth="1"/>
    <col min="522" max="522" width="9.7109375" style="6" customWidth="1"/>
    <col min="523" max="524" width="9.140625" style="6" customWidth="1"/>
    <col min="525" max="768" width="9.140625" style="6"/>
    <col min="769" max="769" width="5" style="6" customWidth="1"/>
    <col min="770" max="770" width="48.7109375" style="6" customWidth="1"/>
    <col min="771" max="773" width="16.5703125" style="6" customWidth="1"/>
    <col min="774" max="774" width="18.7109375" style="6" customWidth="1"/>
    <col min="775" max="775" width="17.28515625" style="6" customWidth="1"/>
    <col min="776" max="776" width="16.5703125" style="6" customWidth="1"/>
    <col min="777" max="777" width="10.7109375" style="6" customWidth="1"/>
    <col min="778" max="778" width="9.7109375" style="6" customWidth="1"/>
    <col min="779" max="780" width="9.140625" style="6" customWidth="1"/>
    <col min="781" max="1024" width="9.140625" style="6"/>
    <col min="1025" max="1025" width="5" style="6" customWidth="1"/>
    <col min="1026" max="1026" width="48.7109375" style="6" customWidth="1"/>
    <col min="1027" max="1029" width="16.5703125" style="6" customWidth="1"/>
    <col min="1030" max="1030" width="18.7109375" style="6" customWidth="1"/>
    <col min="1031" max="1031" width="17.28515625" style="6" customWidth="1"/>
    <col min="1032" max="1032" width="16.5703125" style="6" customWidth="1"/>
    <col min="1033" max="1033" width="10.7109375" style="6" customWidth="1"/>
    <col min="1034" max="1034" width="9.7109375" style="6" customWidth="1"/>
    <col min="1035" max="1036" width="9.140625" style="6" customWidth="1"/>
    <col min="1037" max="1280" width="9.140625" style="6"/>
    <col min="1281" max="1281" width="5" style="6" customWidth="1"/>
    <col min="1282" max="1282" width="48.7109375" style="6" customWidth="1"/>
    <col min="1283" max="1285" width="16.5703125" style="6" customWidth="1"/>
    <col min="1286" max="1286" width="18.7109375" style="6" customWidth="1"/>
    <col min="1287" max="1287" width="17.28515625" style="6" customWidth="1"/>
    <col min="1288" max="1288" width="16.5703125" style="6" customWidth="1"/>
    <col min="1289" max="1289" width="10.7109375" style="6" customWidth="1"/>
    <col min="1290" max="1290" width="9.7109375" style="6" customWidth="1"/>
    <col min="1291" max="1292" width="9.140625" style="6" customWidth="1"/>
    <col min="1293" max="1536" width="9.140625" style="6"/>
    <col min="1537" max="1537" width="5" style="6" customWidth="1"/>
    <col min="1538" max="1538" width="48.7109375" style="6" customWidth="1"/>
    <col min="1539" max="1541" width="16.5703125" style="6" customWidth="1"/>
    <col min="1542" max="1542" width="18.7109375" style="6" customWidth="1"/>
    <col min="1543" max="1543" width="17.28515625" style="6" customWidth="1"/>
    <col min="1544" max="1544" width="16.5703125" style="6" customWidth="1"/>
    <col min="1545" max="1545" width="10.7109375" style="6" customWidth="1"/>
    <col min="1546" max="1546" width="9.7109375" style="6" customWidth="1"/>
    <col min="1547" max="1548" width="9.140625" style="6" customWidth="1"/>
    <col min="1549" max="1792" width="9.140625" style="6"/>
    <col min="1793" max="1793" width="5" style="6" customWidth="1"/>
    <col min="1794" max="1794" width="48.7109375" style="6" customWidth="1"/>
    <col min="1795" max="1797" width="16.5703125" style="6" customWidth="1"/>
    <col min="1798" max="1798" width="18.7109375" style="6" customWidth="1"/>
    <col min="1799" max="1799" width="17.28515625" style="6" customWidth="1"/>
    <col min="1800" max="1800" width="16.5703125" style="6" customWidth="1"/>
    <col min="1801" max="1801" width="10.7109375" style="6" customWidth="1"/>
    <col min="1802" max="1802" width="9.7109375" style="6" customWidth="1"/>
    <col min="1803" max="1804" width="9.140625" style="6" customWidth="1"/>
    <col min="1805" max="2048" width="9.140625" style="6"/>
    <col min="2049" max="2049" width="5" style="6" customWidth="1"/>
    <col min="2050" max="2050" width="48.7109375" style="6" customWidth="1"/>
    <col min="2051" max="2053" width="16.5703125" style="6" customWidth="1"/>
    <col min="2054" max="2054" width="18.7109375" style="6" customWidth="1"/>
    <col min="2055" max="2055" width="17.28515625" style="6" customWidth="1"/>
    <col min="2056" max="2056" width="16.5703125" style="6" customWidth="1"/>
    <col min="2057" max="2057" width="10.7109375" style="6" customWidth="1"/>
    <col min="2058" max="2058" width="9.7109375" style="6" customWidth="1"/>
    <col min="2059" max="2060" width="9.140625" style="6" customWidth="1"/>
    <col min="2061" max="2304" width="9.140625" style="6"/>
    <col min="2305" max="2305" width="5" style="6" customWidth="1"/>
    <col min="2306" max="2306" width="48.7109375" style="6" customWidth="1"/>
    <col min="2307" max="2309" width="16.5703125" style="6" customWidth="1"/>
    <col min="2310" max="2310" width="18.7109375" style="6" customWidth="1"/>
    <col min="2311" max="2311" width="17.28515625" style="6" customWidth="1"/>
    <col min="2312" max="2312" width="16.5703125" style="6" customWidth="1"/>
    <col min="2313" max="2313" width="10.7109375" style="6" customWidth="1"/>
    <col min="2314" max="2314" width="9.7109375" style="6" customWidth="1"/>
    <col min="2315" max="2316" width="9.140625" style="6" customWidth="1"/>
    <col min="2317" max="2560" width="9.140625" style="6"/>
    <col min="2561" max="2561" width="5" style="6" customWidth="1"/>
    <col min="2562" max="2562" width="48.7109375" style="6" customWidth="1"/>
    <col min="2563" max="2565" width="16.5703125" style="6" customWidth="1"/>
    <col min="2566" max="2566" width="18.7109375" style="6" customWidth="1"/>
    <col min="2567" max="2567" width="17.28515625" style="6" customWidth="1"/>
    <col min="2568" max="2568" width="16.5703125" style="6" customWidth="1"/>
    <col min="2569" max="2569" width="10.7109375" style="6" customWidth="1"/>
    <col min="2570" max="2570" width="9.7109375" style="6" customWidth="1"/>
    <col min="2571" max="2572" width="9.140625" style="6" customWidth="1"/>
    <col min="2573" max="2816" width="9.140625" style="6"/>
    <col min="2817" max="2817" width="5" style="6" customWidth="1"/>
    <col min="2818" max="2818" width="48.7109375" style="6" customWidth="1"/>
    <col min="2819" max="2821" width="16.5703125" style="6" customWidth="1"/>
    <col min="2822" max="2822" width="18.7109375" style="6" customWidth="1"/>
    <col min="2823" max="2823" width="17.28515625" style="6" customWidth="1"/>
    <col min="2824" max="2824" width="16.5703125" style="6" customWidth="1"/>
    <col min="2825" max="2825" width="10.7109375" style="6" customWidth="1"/>
    <col min="2826" max="2826" width="9.7109375" style="6" customWidth="1"/>
    <col min="2827" max="2828" width="9.140625" style="6" customWidth="1"/>
    <col min="2829" max="3072" width="9.140625" style="6"/>
    <col min="3073" max="3073" width="5" style="6" customWidth="1"/>
    <col min="3074" max="3074" width="48.7109375" style="6" customWidth="1"/>
    <col min="3075" max="3077" width="16.5703125" style="6" customWidth="1"/>
    <col min="3078" max="3078" width="18.7109375" style="6" customWidth="1"/>
    <col min="3079" max="3079" width="17.28515625" style="6" customWidth="1"/>
    <col min="3080" max="3080" width="16.5703125" style="6" customWidth="1"/>
    <col min="3081" max="3081" width="10.7109375" style="6" customWidth="1"/>
    <col min="3082" max="3082" width="9.7109375" style="6" customWidth="1"/>
    <col min="3083" max="3084" width="9.140625" style="6" customWidth="1"/>
    <col min="3085" max="3328" width="9.140625" style="6"/>
    <col min="3329" max="3329" width="5" style="6" customWidth="1"/>
    <col min="3330" max="3330" width="48.7109375" style="6" customWidth="1"/>
    <col min="3331" max="3333" width="16.5703125" style="6" customWidth="1"/>
    <col min="3334" max="3334" width="18.7109375" style="6" customWidth="1"/>
    <col min="3335" max="3335" width="17.28515625" style="6" customWidth="1"/>
    <col min="3336" max="3336" width="16.5703125" style="6" customWidth="1"/>
    <col min="3337" max="3337" width="10.7109375" style="6" customWidth="1"/>
    <col min="3338" max="3338" width="9.7109375" style="6" customWidth="1"/>
    <col min="3339" max="3340" width="9.140625" style="6" customWidth="1"/>
    <col min="3341" max="3584" width="9.140625" style="6"/>
    <col min="3585" max="3585" width="5" style="6" customWidth="1"/>
    <col min="3586" max="3586" width="48.7109375" style="6" customWidth="1"/>
    <col min="3587" max="3589" width="16.5703125" style="6" customWidth="1"/>
    <col min="3590" max="3590" width="18.7109375" style="6" customWidth="1"/>
    <col min="3591" max="3591" width="17.28515625" style="6" customWidth="1"/>
    <col min="3592" max="3592" width="16.5703125" style="6" customWidth="1"/>
    <col min="3593" max="3593" width="10.7109375" style="6" customWidth="1"/>
    <col min="3594" max="3594" width="9.7109375" style="6" customWidth="1"/>
    <col min="3595" max="3596" width="9.140625" style="6" customWidth="1"/>
    <col min="3597" max="3840" width="9.140625" style="6"/>
    <col min="3841" max="3841" width="5" style="6" customWidth="1"/>
    <col min="3842" max="3842" width="48.7109375" style="6" customWidth="1"/>
    <col min="3843" max="3845" width="16.5703125" style="6" customWidth="1"/>
    <col min="3846" max="3846" width="18.7109375" style="6" customWidth="1"/>
    <col min="3847" max="3847" width="17.28515625" style="6" customWidth="1"/>
    <col min="3848" max="3848" width="16.5703125" style="6" customWidth="1"/>
    <col min="3849" max="3849" width="10.7109375" style="6" customWidth="1"/>
    <col min="3850" max="3850" width="9.7109375" style="6" customWidth="1"/>
    <col min="3851" max="3852" width="9.140625" style="6" customWidth="1"/>
    <col min="3853" max="4096" width="9.140625" style="6"/>
    <col min="4097" max="4097" width="5" style="6" customWidth="1"/>
    <col min="4098" max="4098" width="48.7109375" style="6" customWidth="1"/>
    <col min="4099" max="4101" width="16.5703125" style="6" customWidth="1"/>
    <col min="4102" max="4102" width="18.7109375" style="6" customWidth="1"/>
    <col min="4103" max="4103" width="17.28515625" style="6" customWidth="1"/>
    <col min="4104" max="4104" width="16.5703125" style="6" customWidth="1"/>
    <col min="4105" max="4105" width="10.7109375" style="6" customWidth="1"/>
    <col min="4106" max="4106" width="9.7109375" style="6" customWidth="1"/>
    <col min="4107" max="4108" width="9.140625" style="6" customWidth="1"/>
    <col min="4109" max="4352" width="9.140625" style="6"/>
    <col min="4353" max="4353" width="5" style="6" customWidth="1"/>
    <col min="4354" max="4354" width="48.7109375" style="6" customWidth="1"/>
    <col min="4355" max="4357" width="16.5703125" style="6" customWidth="1"/>
    <col min="4358" max="4358" width="18.7109375" style="6" customWidth="1"/>
    <col min="4359" max="4359" width="17.28515625" style="6" customWidth="1"/>
    <col min="4360" max="4360" width="16.5703125" style="6" customWidth="1"/>
    <col min="4361" max="4361" width="10.7109375" style="6" customWidth="1"/>
    <col min="4362" max="4362" width="9.7109375" style="6" customWidth="1"/>
    <col min="4363" max="4364" width="9.140625" style="6" customWidth="1"/>
    <col min="4365" max="4608" width="9.140625" style="6"/>
    <col min="4609" max="4609" width="5" style="6" customWidth="1"/>
    <col min="4610" max="4610" width="48.7109375" style="6" customWidth="1"/>
    <col min="4611" max="4613" width="16.5703125" style="6" customWidth="1"/>
    <col min="4614" max="4614" width="18.7109375" style="6" customWidth="1"/>
    <col min="4615" max="4615" width="17.28515625" style="6" customWidth="1"/>
    <col min="4616" max="4616" width="16.5703125" style="6" customWidth="1"/>
    <col min="4617" max="4617" width="10.7109375" style="6" customWidth="1"/>
    <col min="4618" max="4618" width="9.7109375" style="6" customWidth="1"/>
    <col min="4619" max="4620" width="9.140625" style="6" customWidth="1"/>
    <col min="4621" max="4864" width="9.140625" style="6"/>
    <col min="4865" max="4865" width="5" style="6" customWidth="1"/>
    <col min="4866" max="4866" width="48.7109375" style="6" customWidth="1"/>
    <col min="4867" max="4869" width="16.5703125" style="6" customWidth="1"/>
    <col min="4870" max="4870" width="18.7109375" style="6" customWidth="1"/>
    <col min="4871" max="4871" width="17.28515625" style="6" customWidth="1"/>
    <col min="4872" max="4872" width="16.5703125" style="6" customWidth="1"/>
    <col min="4873" max="4873" width="10.7109375" style="6" customWidth="1"/>
    <col min="4874" max="4874" width="9.7109375" style="6" customWidth="1"/>
    <col min="4875" max="4876" width="9.140625" style="6" customWidth="1"/>
    <col min="4877" max="5120" width="9.140625" style="6"/>
    <col min="5121" max="5121" width="5" style="6" customWidth="1"/>
    <col min="5122" max="5122" width="48.7109375" style="6" customWidth="1"/>
    <col min="5123" max="5125" width="16.5703125" style="6" customWidth="1"/>
    <col min="5126" max="5126" width="18.7109375" style="6" customWidth="1"/>
    <col min="5127" max="5127" width="17.28515625" style="6" customWidth="1"/>
    <col min="5128" max="5128" width="16.5703125" style="6" customWidth="1"/>
    <col min="5129" max="5129" width="10.7109375" style="6" customWidth="1"/>
    <col min="5130" max="5130" width="9.7109375" style="6" customWidth="1"/>
    <col min="5131" max="5132" width="9.140625" style="6" customWidth="1"/>
    <col min="5133" max="5376" width="9.140625" style="6"/>
    <col min="5377" max="5377" width="5" style="6" customWidth="1"/>
    <col min="5378" max="5378" width="48.7109375" style="6" customWidth="1"/>
    <col min="5379" max="5381" width="16.5703125" style="6" customWidth="1"/>
    <col min="5382" max="5382" width="18.7109375" style="6" customWidth="1"/>
    <col min="5383" max="5383" width="17.28515625" style="6" customWidth="1"/>
    <col min="5384" max="5384" width="16.5703125" style="6" customWidth="1"/>
    <col min="5385" max="5385" width="10.7109375" style="6" customWidth="1"/>
    <col min="5386" max="5386" width="9.7109375" style="6" customWidth="1"/>
    <col min="5387" max="5388" width="9.140625" style="6" customWidth="1"/>
    <col min="5389" max="5632" width="9.140625" style="6"/>
    <col min="5633" max="5633" width="5" style="6" customWidth="1"/>
    <col min="5634" max="5634" width="48.7109375" style="6" customWidth="1"/>
    <col min="5635" max="5637" width="16.5703125" style="6" customWidth="1"/>
    <col min="5638" max="5638" width="18.7109375" style="6" customWidth="1"/>
    <col min="5639" max="5639" width="17.28515625" style="6" customWidth="1"/>
    <col min="5640" max="5640" width="16.5703125" style="6" customWidth="1"/>
    <col min="5641" max="5641" width="10.7109375" style="6" customWidth="1"/>
    <col min="5642" max="5642" width="9.7109375" style="6" customWidth="1"/>
    <col min="5643" max="5644" width="9.140625" style="6" customWidth="1"/>
    <col min="5645" max="5888" width="9.140625" style="6"/>
    <col min="5889" max="5889" width="5" style="6" customWidth="1"/>
    <col min="5890" max="5890" width="48.7109375" style="6" customWidth="1"/>
    <col min="5891" max="5893" width="16.5703125" style="6" customWidth="1"/>
    <col min="5894" max="5894" width="18.7109375" style="6" customWidth="1"/>
    <col min="5895" max="5895" width="17.28515625" style="6" customWidth="1"/>
    <col min="5896" max="5896" width="16.5703125" style="6" customWidth="1"/>
    <col min="5897" max="5897" width="10.7109375" style="6" customWidth="1"/>
    <col min="5898" max="5898" width="9.7109375" style="6" customWidth="1"/>
    <col min="5899" max="5900" width="9.140625" style="6" customWidth="1"/>
    <col min="5901" max="6144" width="9.140625" style="6"/>
    <col min="6145" max="6145" width="5" style="6" customWidth="1"/>
    <col min="6146" max="6146" width="48.7109375" style="6" customWidth="1"/>
    <col min="6147" max="6149" width="16.5703125" style="6" customWidth="1"/>
    <col min="6150" max="6150" width="18.7109375" style="6" customWidth="1"/>
    <col min="6151" max="6151" width="17.28515625" style="6" customWidth="1"/>
    <col min="6152" max="6152" width="16.5703125" style="6" customWidth="1"/>
    <col min="6153" max="6153" width="10.7109375" style="6" customWidth="1"/>
    <col min="6154" max="6154" width="9.7109375" style="6" customWidth="1"/>
    <col min="6155" max="6156" width="9.140625" style="6" customWidth="1"/>
    <col min="6157" max="6400" width="9.140625" style="6"/>
    <col min="6401" max="6401" width="5" style="6" customWidth="1"/>
    <col min="6402" max="6402" width="48.7109375" style="6" customWidth="1"/>
    <col min="6403" max="6405" width="16.5703125" style="6" customWidth="1"/>
    <col min="6406" max="6406" width="18.7109375" style="6" customWidth="1"/>
    <col min="6407" max="6407" width="17.28515625" style="6" customWidth="1"/>
    <col min="6408" max="6408" width="16.5703125" style="6" customWidth="1"/>
    <col min="6409" max="6409" width="10.7109375" style="6" customWidth="1"/>
    <col min="6410" max="6410" width="9.7109375" style="6" customWidth="1"/>
    <col min="6411" max="6412" width="9.140625" style="6" customWidth="1"/>
    <col min="6413" max="6656" width="9.140625" style="6"/>
    <col min="6657" max="6657" width="5" style="6" customWidth="1"/>
    <col min="6658" max="6658" width="48.7109375" style="6" customWidth="1"/>
    <col min="6659" max="6661" width="16.5703125" style="6" customWidth="1"/>
    <col min="6662" max="6662" width="18.7109375" style="6" customWidth="1"/>
    <col min="6663" max="6663" width="17.28515625" style="6" customWidth="1"/>
    <col min="6664" max="6664" width="16.5703125" style="6" customWidth="1"/>
    <col min="6665" max="6665" width="10.7109375" style="6" customWidth="1"/>
    <col min="6666" max="6666" width="9.7109375" style="6" customWidth="1"/>
    <col min="6667" max="6668" width="9.140625" style="6" customWidth="1"/>
    <col min="6669" max="6912" width="9.140625" style="6"/>
    <col min="6913" max="6913" width="5" style="6" customWidth="1"/>
    <col min="6914" max="6914" width="48.7109375" style="6" customWidth="1"/>
    <col min="6915" max="6917" width="16.5703125" style="6" customWidth="1"/>
    <col min="6918" max="6918" width="18.7109375" style="6" customWidth="1"/>
    <col min="6919" max="6919" width="17.28515625" style="6" customWidth="1"/>
    <col min="6920" max="6920" width="16.5703125" style="6" customWidth="1"/>
    <col min="6921" max="6921" width="10.7109375" style="6" customWidth="1"/>
    <col min="6922" max="6922" width="9.7109375" style="6" customWidth="1"/>
    <col min="6923" max="6924" width="9.140625" style="6" customWidth="1"/>
    <col min="6925" max="7168" width="9.140625" style="6"/>
    <col min="7169" max="7169" width="5" style="6" customWidth="1"/>
    <col min="7170" max="7170" width="48.7109375" style="6" customWidth="1"/>
    <col min="7171" max="7173" width="16.5703125" style="6" customWidth="1"/>
    <col min="7174" max="7174" width="18.7109375" style="6" customWidth="1"/>
    <col min="7175" max="7175" width="17.28515625" style="6" customWidth="1"/>
    <col min="7176" max="7176" width="16.5703125" style="6" customWidth="1"/>
    <col min="7177" max="7177" width="10.7109375" style="6" customWidth="1"/>
    <col min="7178" max="7178" width="9.7109375" style="6" customWidth="1"/>
    <col min="7179" max="7180" width="9.140625" style="6" customWidth="1"/>
    <col min="7181" max="7424" width="9.140625" style="6"/>
    <col min="7425" max="7425" width="5" style="6" customWidth="1"/>
    <col min="7426" max="7426" width="48.7109375" style="6" customWidth="1"/>
    <col min="7427" max="7429" width="16.5703125" style="6" customWidth="1"/>
    <col min="7430" max="7430" width="18.7109375" style="6" customWidth="1"/>
    <col min="7431" max="7431" width="17.28515625" style="6" customWidth="1"/>
    <col min="7432" max="7432" width="16.5703125" style="6" customWidth="1"/>
    <col min="7433" max="7433" width="10.7109375" style="6" customWidth="1"/>
    <col min="7434" max="7434" width="9.7109375" style="6" customWidth="1"/>
    <col min="7435" max="7436" width="9.140625" style="6" customWidth="1"/>
    <col min="7437" max="7680" width="9.140625" style="6"/>
    <col min="7681" max="7681" width="5" style="6" customWidth="1"/>
    <col min="7682" max="7682" width="48.7109375" style="6" customWidth="1"/>
    <col min="7683" max="7685" width="16.5703125" style="6" customWidth="1"/>
    <col min="7686" max="7686" width="18.7109375" style="6" customWidth="1"/>
    <col min="7687" max="7687" width="17.28515625" style="6" customWidth="1"/>
    <col min="7688" max="7688" width="16.5703125" style="6" customWidth="1"/>
    <col min="7689" max="7689" width="10.7109375" style="6" customWidth="1"/>
    <col min="7690" max="7690" width="9.7109375" style="6" customWidth="1"/>
    <col min="7691" max="7692" width="9.140625" style="6" customWidth="1"/>
    <col min="7693" max="7936" width="9.140625" style="6"/>
    <col min="7937" max="7937" width="5" style="6" customWidth="1"/>
    <col min="7938" max="7938" width="48.7109375" style="6" customWidth="1"/>
    <col min="7939" max="7941" width="16.5703125" style="6" customWidth="1"/>
    <col min="7942" max="7942" width="18.7109375" style="6" customWidth="1"/>
    <col min="7943" max="7943" width="17.28515625" style="6" customWidth="1"/>
    <col min="7944" max="7944" width="16.5703125" style="6" customWidth="1"/>
    <col min="7945" max="7945" width="10.7109375" style="6" customWidth="1"/>
    <col min="7946" max="7946" width="9.7109375" style="6" customWidth="1"/>
    <col min="7947" max="7948" width="9.140625" style="6" customWidth="1"/>
    <col min="7949" max="8192" width="9.140625" style="6"/>
    <col min="8193" max="8193" width="5" style="6" customWidth="1"/>
    <col min="8194" max="8194" width="48.7109375" style="6" customWidth="1"/>
    <col min="8195" max="8197" width="16.5703125" style="6" customWidth="1"/>
    <col min="8198" max="8198" width="18.7109375" style="6" customWidth="1"/>
    <col min="8199" max="8199" width="17.28515625" style="6" customWidth="1"/>
    <col min="8200" max="8200" width="16.5703125" style="6" customWidth="1"/>
    <col min="8201" max="8201" width="10.7109375" style="6" customWidth="1"/>
    <col min="8202" max="8202" width="9.7109375" style="6" customWidth="1"/>
    <col min="8203" max="8204" width="9.140625" style="6" customWidth="1"/>
    <col min="8205" max="8448" width="9.140625" style="6"/>
    <col min="8449" max="8449" width="5" style="6" customWidth="1"/>
    <col min="8450" max="8450" width="48.7109375" style="6" customWidth="1"/>
    <col min="8451" max="8453" width="16.5703125" style="6" customWidth="1"/>
    <col min="8454" max="8454" width="18.7109375" style="6" customWidth="1"/>
    <col min="8455" max="8455" width="17.28515625" style="6" customWidth="1"/>
    <col min="8456" max="8456" width="16.5703125" style="6" customWidth="1"/>
    <col min="8457" max="8457" width="10.7109375" style="6" customWidth="1"/>
    <col min="8458" max="8458" width="9.7109375" style="6" customWidth="1"/>
    <col min="8459" max="8460" width="9.140625" style="6" customWidth="1"/>
    <col min="8461" max="8704" width="9.140625" style="6"/>
    <col min="8705" max="8705" width="5" style="6" customWidth="1"/>
    <col min="8706" max="8706" width="48.7109375" style="6" customWidth="1"/>
    <col min="8707" max="8709" width="16.5703125" style="6" customWidth="1"/>
    <col min="8710" max="8710" width="18.7109375" style="6" customWidth="1"/>
    <col min="8711" max="8711" width="17.28515625" style="6" customWidth="1"/>
    <col min="8712" max="8712" width="16.5703125" style="6" customWidth="1"/>
    <col min="8713" max="8713" width="10.7109375" style="6" customWidth="1"/>
    <col min="8714" max="8714" width="9.7109375" style="6" customWidth="1"/>
    <col min="8715" max="8716" width="9.140625" style="6" customWidth="1"/>
    <col min="8717" max="8960" width="9.140625" style="6"/>
    <col min="8961" max="8961" width="5" style="6" customWidth="1"/>
    <col min="8962" max="8962" width="48.7109375" style="6" customWidth="1"/>
    <col min="8963" max="8965" width="16.5703125" style="6" customWidth="1"/>
    <col min="8966" max="8966" width="18.7109375" style="6" customWidth="1"/>
    <col min="8967" max="8967" width="17.28515625" style="6" customWidth="1"/>
    <col min="8968" max="8968" width="16.5703125" style="6" customWidth="1"/>
    <col min="8969" max="8969" width="10.7109375" style="6" customWidth="1"/>
    <col min="8970" max="8970" width="9.7109375" style="6" customWidth="1"/>
    <col min="8971" max="8972" width="9.140625" style="6" customWidth="1"/>
    <col min="8973" max="9216" width="9.140625" style="6"/>
    <col min="9217" max="9217" width="5" style="6" customWidth="1"/>
    <col min="9218" max="9218" width="48.7109375" style="6" customWidth="1"/>
    <col min="9219" max="9221" width="16.5703125" style="6" customWidth="1"/>
    <col min="9222" max="9222" width="18.7109375" style="6" customWidth="1"/>
    <col min="9223" max="9223" width="17.28515625" style="6" customWidth="1"/>
    <col min="9224" max="9224" width="16.5703125" style="6" customWidth="1"/>
    <col min="9225" max="9225" width="10.7109375" style="6" customWidth="1"/>
    <col min="9226" max="9226" width="9.7109375" style="6" customWidth="1"/>
    <col min="9227" max="9228" width="9.140625" style="6" customWidth="1"/>
    <col min="9229" max="9472" width="9.140625" style="6"/>
    <col min="9473" max="9473" width="5" style="6" customWidth="1"/>
    <col min="9474" max="9474" width="48.7109375" style="6" customWidth="1"/>
    <col min="9475" max="9477" width="16.5703125" style="6" customWidth="1"/>
    <col min="9478" max="9478" width="18.7109375" style="6" customWidth="1"/>
    <col min="9479" max="9479" width="17.28515625" style="6" customWidth="1"/>
    <col min="9480" max="9480" width="16.5703125" style="6" customWidth="1"/>
    <col min="9481" max="9481" width="10.7109375" style="6" customWidth="1"/>
    <col min="9482" max="9482" width="9.7109375" style="6" customWidth="1"/>
    <col min="9483" max="9484" width="9.140625" style="6" customWidth="1"/>
    <col min="9485" max="9728" width="9.140625" style="6"/>
    <col min="9729" max="9729" width="5" style="6" customWidth="1"/>
    <col min="9730" max="9730" width="48.7109375" style="6" customWidth="1"/>
    <col min="9731" max="9733" width="16.5703125" style="6" customWidth="1"/>
    <col min="9734" max="9734" width="18.7109375" style="6" customWidth="1"/>
    <col min="9735" max="9735" width="17.28515625" style="6" customWidth="1"/>
    <col min="9736" max="9736" width="16.5703125" style="6" customWidth="1"/>
    <col min="9737" max="9737" width="10.7109375" style="6" customWidth="1"/>
    <col min="9738" max="9738" width="9.7109375" style="6" customWidth="1"/>
    <col min="9739" max="9740" width="9.140625" style="6" customWidth="1"/>
    <col min="9741" max="9984" width="9.140625" style="6"/>
    <col min="9985" max="9985" width="5" style="6" customWidth="1"/>
    <col min="9986" max="9986" width="48.7109375" style="6" customWidth="1"/>
    <col min="9987" max="9989" width="16.5703125" style="6" customWidth="1"/>
    <col min="9990" max="9990" width="18.7109375" style="6" customWidth="1"/>
    <col min="9991" max="9991" width="17.28515625" style="6" customWidth="1"/>
    <col min="9992" max="9992" width="16.5703125" style="6" customWidth="1"/>
    <col min="9993" max="9993" width="10.7109375" style="6" customWidth="1"/>
    <col min="9994" max="9994" width="9.7109375" style="6" customWidth="1"/>
    <col min="9995" max="9996" width="9.140625" style="6" customWidth="1"/>
    <col min="9997" max="10240" width="9.140625" style="6"/>
    <col min="10241" max="10241" width="5" style="6" customWidth="1"/>
    <col min="10242" max="10242" width="48.7109375" style="6" customWidth="1"/>
    <col min="10243" max="10245" width="16.5703125" style="6" customWidth="1"/>
    <col min="10246" max="10246" width="18.7109375" style="6" customWidth="1"/>
    <col min="10247" max="10247" width="17.28515625" style="6" customWidth="1"/>
    <col min="10248" max="10248" width="16.5703125" style="6" customWidth="1"/>
    <col min="10249" max="10249" width="10.7109375" style="6" customWidth="1"/>
    <col min="10250" max="10250" width="9.7109375" style="6" customWidth="1"/>
    <col min="10251" max="10252" width="9.140625" style="6" customWidth="1"/>
    <col min="10253" max="10496" width="9.140625" style="6"/>
    <col min="10497" max="10497" width="5" style="6" customWidth="1"/>
    <col min="10498" max="10498" width="48.7109375" style="6" customWidth="1"/>
    <col min="10499" max="10501" width="16.5703125" style="6" customWidth="1"/>
    <col min="10502" max="10502" width="18.7109375" style="6" customWidth="1"/>
    <col min="10503" max="10503" width="17.28515625" style="6" customWidth="1"/>
    <col min="10504" max="10504" width="16.5703125" style="6" customWidth="1"/>
    <col min="10505" max="10505" width="10.7109375" style="6" customWidth="1"/>
    <col min="10506" max="10506" width="9.7109375" style="6" customWidth="1"/>
    <col min="10507" max="10508" width="9.140625" style="6" customWidth="1"/>
    <col min="10509" max="10752" width="9.140625" style="6"/>
    <col min="10753" max="10753" width="5" style="6" customWidth="1"/>
    <col min="10754" max="10754" width="48.7109375" style="6" customWidth="1"/>
    <col min="10755" max="10757" width="16.5703125" style="6" customWidth="1"/>
    <col min="10758" max="10758" width="18.7109375" style="6" customWidth="1"/>
    <col min="10759" max="10759" width="17.28515625" style="6" customWidth="1"/>
    <col min="10760" max="10760" width="16.5703125" style="6" customWidth="1"/>
    <col min="10761" max="10761" width="10.7109375" style="6" customWidth="1"/>
    <col min="10762" max="10762" width="9.7109375" style="6" customWidth="1"/>
    <col min="10763" max="10764" width="9.140625" style="6" customWidth="1"/>
    <col min="10765" max="11008" width="9.140625" style="6"/>
    <col min="11009" max="11009" width="5" style="6" customWidth="1"/>
    <col min="11010" max="11010" width="48.7109375" style="6" customWidth="1"/>
    <col min="11011" max="11013" width="16.5703125" style="6" customWidth="1"/>
    <col min="11014" max="11014" width="18.7109375" style="6" customWidth="1"/>
    <col min="11015" max="11015" width="17.28515625" style="6" customWidth="1"/>
    <col min="11016" max="11016" width="16.5703125" style="6" customWidth="1"/>
    <col min="11017" max="11017" width="10.7109375" style="6" customWidth="1"/>
    <col min="11018" max="11018" width="9.7109375" style="6" customWidth="1"/>
    <col min="11019" max="11020" width="9.140625" style="6" customWidth="1"/>
    <col min="11021" max="11264" width="9.140625" style="6"/>
    <col min="11265" max="11265" width="5" style="6" customWidth="1"/>
    <col min="11266" max="11266" width="48.7109375" style="6" customWidth="1"/>
    <col min="11267" max="11269" width="16.5703125" style="6" customWidth="1"/>
    <col min="11270" max="11270" width="18.7109375" style="6" customWidth="1"/>
    <col min="11271" max="11271" width="17.28515625" style="6" customWidth="1"/>
    <col min="11272" max="11272" width="16.5703125" style="6" customWidth="1"/>
    <col min="11273" max="11273" width="10.7109375" style="6" customWidth="1"/>
    <col min="11274" max="11274" width="9.7109375" style="6" customWidth="1"/>
    <col min="11275" max="11276" width="9.140625" style="6" customWidth="1"/>
    <col min="11277" max="11520" width="9.140625" style="6"/>
    <col min="11521" max="11521" width="5" style="6" customWidth="1"/>
    <col min="11522" max="11522" width="48.7109375" style="6" customWidth="1"/>
    <col min="11523" max="11525" width="16.5703125" style="6" customWidth="1"/>
    <col min="11526" max="11526" width="18.7109375" style="6" customWidth="1"/>
    <col min="11527" max="11527" width="17.28515625" style="6" customWidth="1"/>
    <col min="11528" max="11528" width="16.5703125" style="6" customWidth="1"/>
    <col min="11529" max="11529" width="10.7109375" style="6" customWidth="1"/>
    <col min="11530" max="11530" width="9.7109375" style="6" customWidth="1"/>
    <col min="11531" max="11532" width="9.140625" style="6" customWidth="1"/>
    <col min="11533" max="11776" width="9.140625" style="6"/>
    <col min="11777" max="11777" width="5" style="6" customWidth="1"/>
    <col min="11778" max="11778" width="48.7109375" style="6" customWidth="1"/>
    <col min="11779" max="11781" width="16.5703125" style="6" customWidth="1"/>
    <col min="11782" max="11782" width="18.7109375" style="6" customWidth="1"/>
    <col min="11783" max="11783" width="17.28515625" style="6" customWidth="1"/>
    <col min="11784" max="11784" width="16.5703125" style="6" customWidth="1"/>
    <col min="11785" max="11785" width="10.7109375" style="6" customWidth="1"/>
    <col min="11786" max="11786" width="9.7109375" style="6" customWidth="1"/>
    <col min="11787" max="11788" width="9.140625" style="6" customWidth="1"/>
    <col min="11789" max="12032" width="9.140625" style="6"/>
    <col min="12033" max="12033" width="5" style="6" customWidth="1"/>
    <col min="12034" max="12034" width="48.7109375" style="6" customWidth="1"/>
    <col min="12035" max="12037" width="16.5703125" style="6" customWidth="1"/>
    <col min="12038" max="12038" width="18.7109375" style="6" customWidth="1"/>
    <col min="12039" max="12039" width="17.28515625" style="6" customWidth="1"/>
    <col min="12040" max="12040" width="16.5703125" style="6" customWidth="1"/>
    <col min="12041" max="12041" width="10.7109375" style="6" customWidth="1"/>
    <col min="12042" max="12042" width="9.7109375" style="6" customWidth="1"/>
    <col min="12043" max="12044" width="9.140625" style="6" customWidth="1"/>
    <col min="12045" max="12288" width="9.140625" style="6"/>
    <col min="12289" max="12289" width="5" style="6" customWidth="1"/>
    <col min="12290" max="12290" width="48.7109375" style="6" customWidth="1"/>
    <col min="12291" max="12293" width="16.5703125" style="6" customWidth="1"/>
    <col min="12294" max="12294" width="18.7109375" style="6" customWidth="1"/>
    <col min="12295" max="12295" width="17.28515625" style="6" customWidth="1"/>
    <col min="12296" max="12296" width="16.5703125" style="6" customWidth="1"/>
    <col min="12297" max="12297" width="10.7109375" style="6" customWidth="1"/>
    <col min="12298" max="12298" width="9.7109375" style="6" customWidth="1"/>
    <col min="12299" max="12300" width="9.140625" style="6" customWidth="1"/>
    <col min="12301" max="12544" width="9.140625" style="6"/>
    <col min="12545" max="12545" width="5" style="6" customWidth="1"/>
    <col min="12546" max="12546" width="48.7109375" style="6" customWidth="1"/>
    <col min="12547" max="12549" width="16.5703125" style="6" customWidth="1"/>
    <col min="12550" max="12550" width="18.7109375" style="6" customWidth="1"/>
    <col min="12551" max="12551" width="17.28515625" style="6" customWidth="1"/>
    <col min="12552" max="12552" width="16.5703125" style="6" customWidth="1"/>
    <col min="12553" max="12553" width="10.7109375" style="6" customWidth="1"/>
    <col min="12554" max="12554" width="9.7109375" style="6" customWidth="1"/>
    <col min="12555" max="12556" width="9.140625" style="6" customWidth="1"/>
    <col min="12557" max="12800" width="9.140625" style="6"/>
    <col min="12801" max="12801" width="5" style="6" customWidth="1"/>
    <col min="12802" max="12802" width="48.7109375" style="6" customWidth="1"/>
    <col min="12803" max="12805" width="16.5703125" style="6" customWidth="1"/>
    <col min="12806" max="12806" width="18.7109375" style="6" customWidth="1"/>
    <col min="12807" max="12807" width="17.28515625" style="6" customWidth="1"/>
    <col min="12808" max="12808" width="16.5703125" style="6" customWidth="1"/>
    <col min="12809" max="12809" width="10.7109375" style="6" customWidth="1"/>
    <col min="12810" max="12810" width="9.7109375" style="6" customWidth="1"/>
    <col min="12811" max="12812" width="9.140625" style="6" customWidth="1"/>
    <col min="12813" max="13056" width="9.140625" style="6"/>
    <col min="13057" max="13057" width="5" style="6" customWidth="1"/>
    <col min="13058" max="13058" width="48.7109375" style="6" customWidth="1"/>
    <col min="13059" max="13061" width="16.5703125" style="6" customWidth="1"/>
    <col min="13062" max="13062" width="18.7109375" style="6" customWidth="1"/>
    <col min="13063" max="13063" width="17.28515625" style="6" customWidth="1"/>
    <col min="13064" max="13064" width="16.5703125" style="6" customWidth="1"/>
    <col min="13065" max="13065" width="10.7109375" style="6" customWidth="1"/>
    <col min="13066" max="13066" width="9.7109375" style="6" customWidth="1"/>
    <col min="13067" max="13068" width="9.140625" style="6" customWidth="1"/>
    <col min="13069" max="13312" width="9.140625" style="6"/>
    <col min="13313" max="13313" width="5" style="6" customWidth="1"/>
    <col min="13314" max="13314" width="48.7109375" style="6" customWidth="1"/>
    <col min="13315" max="13317" width="16.5703125" style="6" customWidth="1"/>
    <col min="13318" max="13318" width="18.7109375" style="6" customWidth="1"/>
    <col min="13319" max="13319" width="17.28515625" style="6" customWidth="1"/>
    <col min="13320" max="13320" width="16.5703125" style="6" customWidth="1"/>
    <col min="13321" max="13321" width="10.7109375" style="6" customWidth="1"/>
    <col min="13322" max="13322" width="9.7109375" style="6" customWidth="1"/>
    <col min="13323" max="13324" width="9.140625" style="6" customWidth="1"/>
    <col min="13325" max="13568" width="9.140625" style="6"/>
    <col min="13569" max="13569" width="5" style="6" customWidth="1"/>
    <col min="13570" max="13570" width="48.7109375" style="6" customWidth="1"/>
    <col min="13571" max="13573" width="16.5703125" style="6" customWidth="1"/>
    <col min="13574" max="13574" width="18.7109375" style="6" customWidth="1"/>
    <col min="13575" max="13575" width="17.28515625" style="6" customWidth="1"/>
    <col min="13576" max="13576" width="16.5703125" style="6" customWidth="1"/>
    <col min="13577" max="13577" width="10.7109375" style="6" customWidth="1"/>
    <col min="13578" max="13578" width="9.7109375" style="6" customWidth="1"/>
    <col min="13579" max="13580" width="9.140625" style="6" customWidth="1"/>
    <col min="13581" max="13824" width="9.140625" style="6"/>
    <col min="13825" max="13825" width="5" style="6" customWidth="1"/>
    <col min="13826" max="13826" width="48.7109375" style="6" customWidth="1"/>
    <col min="13827" max="13829" width="16.5703125" style="6" customWidth="1"/>
    <col min="13830" max="13830" width="18.7109375" style="6" customWidth="1"/>
    <col min="13831" max="13831" width="17.28515625" style="6" customWidth="1"/>
    <col min="13832" max="13832" width="16.5703125" style="6" customWidth="1"/>
    <col min="13833" max="13833" width="10.7109375" style="6" customWidth="1"/>
    <col min="13834" max="13834" width="9.7109375" style="6" customWidth="1"/>
    <col min="13835" max="13836" width="9.140625" style="6" customWidth="1"/>
    <col min="13837" max="14080" width="9.140625" style="6"/>
    <col min="14081" max="14081" width="5" style="6" customWidth="1"/>
    <col min="14082" max="14082" width="48.7109375" style="6" customWidth="1"/>
    <col min="14083" max="14085" width="16.5703125" style="6" customWidth="1"/>
    <col min="14086" max="14086" width="18.7109375" style="6" customWidth="1"/>
    <col min="14087" max="14087" width="17.28515625" style="6" customWidth="1"/>
    <col min="14088" max="14088" width="16.5703125" style="6" customWidth="1"/>
    <col min="14089" max="14089" width="10.7109375" style="6" customWidth="1"/>
    <col min="14090" max="14090" width="9.7109375" style="6" customWidth="1"/>
    <col min="14091" max="14092" width="9.140625" style="6" customWidth="1"/>
    <col min="14093" max="14336" width="9.140625" style="6"/>
    <col min="14337" max="14337" width="5" style="6" customWidth="1"/>
    <col min="14338" max="14338" width="48.7109375" style="6" customWidth="1"/>
    <col min="14339" max="14341" width="16.5703125" style="6" customWidth="1"/>
    <col min="14342" max="14342" width="18.7109375" style="6" customWidth="1"/>
    <col min="14343" max="14343" width="17.28515625" style="6" customWidth="1"/>
    <col min="14344" max="14344" width="16.5703125" style="6" customWidth="1"/>
    <col min="14345" max="14345" width="10.7109375" style="6" customWidth="1"/>
    <col min="14346" max="14346" width="9.7109375" style="6" customWidth="1"/>
    <col min="14347" max="14348" width="9.140625" style="6" customWidth="1"/>
    <col min="14349" max="14592" width="9.140625" style="6"/>
    <col min="14593" max="14593" width="5" style="6" customWidth="1"/>
    <col min="14594" max="14594" width="48.7109375" style="6" customWidth="1"/>
    <col min="14595" max="14597" width="16.5703125" style="6" customWidth="1"/>
    <col min="14598" max="14598" width="18.7109375" style="6" customWidth="1"/>
    <col min="14599" max="14599" width="17.28515625" style="6" customWidth="1"/>
    <col min="14600" max="14600" width="16.5703125" style="6" customWidth="1"/>
    <col min="14601" max="14601" width="10.7109375" style="6" customWidth="1"/>
    <col min="14602" max="14602" width="9.7109375" style="6" customWidth="1"/>
    <col min="14603" max="14604" width="9.140625" style="6" customWidth="1"/>
    <col min="14605" max="14848" width="9.140625" style="6"/>
    <col min="14849" max="14849" width="5" style="6" customWidth="1"/>
    <col min="14850" max="14850" width="48.7109375" style="6" customWidth="1"/>
    <col min="14851" max="14853" width="16.5703125" style="6" customWidth="1"/>
    <col min="14854" max="14854" width="18.7109375" style="6" customWidth="1"/>
    <col min="14855" max="14855" width="17.28515625" style="6" customWidth="1"/>
    <col min="14856" max="14856" width="16.5703125" style="6" customWidth="1"/>
    <col min="14857" max="14857" width="10.7109375" style="6" customWidth="1"/>
    <col min="14858" max="14858" width="9.7109375" style="6" customWidth="1"/>
    <col min="14859" max="14860" width="9.140625" style="6" customWidth="1"/>
    <col min="14861" max="15104" width="9.140625" style="6"/>
    <col min="15105" max="15105" width="5" style="6" customWidth="1"/>
    <col min="15106" max="15106" width="48.7109375" style="6" customWidth="1"/>
    <col min="15107" max="15109" width="16.5703125" style="6" customWidth="1"/>
    <col min="15110" max="15110" width="18.7109375" style="6" customWidth="1"/>
    <col min="15111" max="15111" width="17.28515625" style="6" customWidth="1"/>
    <col min="15112" max="15112" width="16.5703125" style="6" customWidth="1"/>
    <col min="15113" max="15113" width="10.7109375" style="6" customWidth="1"/>
    <col min="15114" max="15114" width="9.7109375" style="6" customWidth="1"/>
    <col min="15115" max="15116" width="9.140625" style="6" customWidth="1"/>
    <col min="15117" max="15360" width="9.140625" style="6"/>
    <col min="15361" max="15361" width="5" style="6" customWidth="1"/>
    <col min="15362" max="15362" width="48.7109375" style="6" customWidth="1"/>
    <col min="15363" max="15365" width="16.5703125" style="6" customWidth="1"/>
    <col min="15366" max="15366" width="18.7109375" style="6" customWidth="1"/>
    <col min="15367" max="15367" width="17.28515625" style="6" customWidth="1"/>
    <col min="15368" max="15368" width="16.5703125" style="6" customWidth="1"/>
    <col min="15369" max="15369" width="10.7109375" style="6" customWidth="1"/>
    <col min="15370" max="15370" width="9.7109375" style="6" customWidth="1"/>
    <col min="15371" max="15372" width="9.140625" style="6" customWidth="1"/>
    <col min="15373" max="15616" width="9.140625" style="6"/>
    <col min="15617" max="15617" width="5" style="6" customWidth="1"/>
    <col min="15618" max="15618" width="48.7109375" style="6" customWidth="1"/>
    <col min="15619" max="15621" width="16.5703125" style="6" customWidth="1"/>
    <col min="15622" max="15622" width="18.7109375" style="6" customWidth="1"/>
    <col min="15623" max="15623" width="17.28515625" style="6" customWidth="1"/>
    <col min="15624" max="15624" width="16.5703125" style="6" customWidth="1"/>
    <col min="15625" max="15625" width="10.7109375" style="6" customWidth="1"/>
    <col min="15626" max="15626" width="9.7109375" style="6" customWidth="1"/>
    <col min="15627" max="15628" width="9.140625" style="6" customWidth="1"/>
    <col min="15629" max="15872" width="9.140625" style="6"/>
    <col min="15873" max="15873" width="5" style="6" customWidth="1"/>
    <col min="15874" max="15874" width="48.7109375" style="6" customWidth="1"/>
    <col min="15875" max="15877" width="16.5703125" style="6" customWidth="1"/>
    <col min="15878" max="15878" width="18.7109375" style="6" customWidth="1"/>
    <col min="15879" max="15879" width="17.28515625" style="6" customWidth="1"/>
    <col min="15880" max="15880" width="16.5703125" style="6" customWidth="1"/>
    <col min="15881" max="15881" width="10.7109375" style="6" customWidth="1"/>
    <col min="15882" max="15882" width="9.7109375" style="6" customWidth="1"/>
    <col min="15883" max="15884" width="9.140625" style="6" customWidth="1"/>
    <col min="15885" max="16128" width="9.140625" style="6"/>
    <col min="16129" max="16129" width="5" style="6" customWidth="1"/>
    <col min="16130" max="16130" width="48.7109375" style="6" customWidth="1"/>
    <col min="16131" max="16133" width="16.5703125" style="6" customWidth="1"/>
    <col min="16134" max="16134" width="18.7109375" style="6" customWidth="1"/>
    <col min="16135" max="16135" width="17.28515625" style="6" customWidth="1"/>
    <col min="16136" max="16136" width="16.5703125" style="6" customWidth="1"/>
    <col min="16137" max="16137" width="10.7109375" style="6" customWidth="1"/>
    <col min="16138" max="16138" width="9.7109375" style="6" customWidth="1"/>
    <col min="16139" max="16140" width="9.140625" style="6" customWidth="1"/>
    <col min="16141" max="16384" width="9.140625" style="6"/>
  </cols>
  <sheetData>
    <row r="1" spans="1:11" ht="20.25" customHeight="1">
      <c r="A1" s="10"/>
      <c r="B1" s="10" t="s">
        <v>728</v>
      </c>
      <c r="C1" s="10"/>
      <c r="D1" s="10"/>
      <c r="E1" s="10"/>
      <c r="F1" s="10"/>
      <c r="G1" s="10"/>
      <c r="H1" s="10"/>
      <c r="I1" s="303" t="s">
        <v>176</v>
      </c>
      <c r="J1" s="303"/>
      <c r="K1" s="303"/>
    </row>
    <row r="2" spans="1:11" ht="20.25" customHeight="1">
      <c r="A2" s="13"/>
      <c r="B2" s="13" t="s">
        <v>727</v>
      </c>
      <c r="C2" s="13"/>
      <c r="D2" s="13"/>
      <c r="E2" s="13"/>
      <c r="F2" s="13"/>
      <c r="G2" s="13"/>
      <c r="H2" s="13"/>
      <c r="I2" s="263"/>
      <c r="J2" s="263"/>
      <c r="K2" s="263"/>
    </row>
    <row r="3" spans="1:11">
      <c r="A3" s="376"/>
      <c r="B3" s="376"/>
    </row>
    <row r="4" spans="1:11" customFormat="1" ht="20.25" customHeight="1">
      <c r="A4" s="304" t="s">
        <v>726</v>
      </c>
      <c r="B4" s="304"/>
      <c r="C4" s="304"/>
      <c r="D4" s="304"/>
      <c r="E4" s="304"/>
      <c r="F4" s="304"/>
      <c r="G4" s="304"/>
      <c r="H4" s="304"/>
      <c r="I4" s="304"/>
      <c r="J4" s="304"/>
      <c r="K4" s="304"/>
    </row>
    <row r="5" spans="1:11" customFormat="1" ht="11.25" customHeight="1">
      <c r="A5" s="304"/>
      <c r="B5" s="304"/>
      <c r="C5" s="304"/>
      <c r="D5" s="304"/>
      <c r="E5" s="304"/>
      <c r="F5" s="304"/>
      <c r="G5" s="304"/>
      <c r="H5" s="304"/>
      <c r="I5" s="304"/>
      <c r="J5" s="304"/>
      <c r="K5" s="304"/>
    </row>
    <row r="6" spans="1:11" ht="21.75" customHeight="1">
      <c r="A6" s="305" t="str">
        <f>+'B96-CK'!A5:F5</f>
        <v>(Quyết toán đã được HĐND phê chuẩn)</v>
      </c>
      <c r="B6" s="305"/>
      <c r="C6" s="305"/>
      <c r="D6" s="305"/>
      <c r="E6" s="305"/>
      <c r="F6" s="305"/>
      <c r="G6" s="305"/>
      <c r="H6" s="305"/>
      <c r="I6" s="305"/>
      <c r="J6" s="305"/>
      <c r="K6" s="305"/>
    </row>
    <row r="7" spans="1:11" ht="20.25" customHeight="1">
      <c r="A7" s="12"/>
      <c r="B7" s="13"/>
    </row>
    <row r="8" spans="1:11" ht="21.75" customHeight="1">
      <c r="A8" s="11"/>
      <c r="B8" s="14"/>
      <c r="F8" s="306" t="s">
        <v>55</v>
      </c>
      <c r="G8" s="306"/>
      <c r="H8" s="306"/>
      <c r="I8" s="306"/>
      <c r="J8" s="306"/>
      <c r="K8" s="306"/>
    </row>
    <row r="9" spans="1:11" s="28" customFormat="1" ht="12.75">
      <c r="A9" s="307" t="s">
        <v>0</v>
      </c>
      <c r="B9" s="307" t="s">
        <v>54</v>
      </c>
      <c r="C9" s="299" t="s">
        <v>114</v>
      </c>
      <c r="D9" s="299" t="s">
        <v>77</v>
      </c>
      <c r="E9" s="299"/>
      <c r="F9" s="299" t="s">
        <v>2</v>
      </c>
      <c r="G9" s="299" t="s">
        <v>77</v>
      </c>
      <c r="H9" s="299"/>
      <c r="I9" s="299" t="s">
        <v>58</v>
      </c>
      <c r="J9" s="299"/>
      <c r="K9" s="299"/>
    </row>
    <row r="10" spans="1:11" s="28" customFormat="1" ht="12.75">
      <c r="A10" s="308"/>
      <c r="B10" s="308"/>
      <c r="C10" s="299"/>
      <c r="D10" s="299" t="s">
        <v>115</v>
      </c>
      <c r="E10" s="299" t="s">
        <v>116</v>
      </c>
      <c r="F10" s="299"/>
      <c r="G10" s="299" t="s">
        <v>22</v>
      </c>
      <c r="H10" s="299" t="s">
        <v>164</v>
      </c>
      <c r="I10" s="300" t="s">
        <v>117</v>
      </c>
      <c r="J10" s="300" t="s">
        <v>118</v>
      </c>
      <c r="K10" s="300" t="s">
        <v>119</v>
      </c>
    </row>
    <row r="11" spans="1:11" s="28" customFormat="1" ht="12.75">
      <c r="A11" s="308"/>
      <c r="B11" s="308"/>
      <c r="C11" s="299"/>
      <c r="D11" s="299"/>
      <c r="E11" s="299"/>
      <c r="F11" s="299"/>
      <c r="G11" s="299"/>
      <c r="H11" s="299"/>
      <c r="I11" s="301"/>
      <c r="J11" s="301"/>
      <c r="K11" s="301"/>
    </row>
    <row r="12" spans="1:11" s="28" customFormat="1" ht="12.75">
      <c r="A12" s="308"/>
      <c r="B12" s="308"/>
      <c r="C12" s="299"/>
      <c r="D12" s="299"/>
      <c r="E12" s="299"/>
      <c r="F12" s="299"/>
      <c r="G12" s="299"/>
      <c r="H12" s="299"/>
      <c r="I12" s="301"/>
      <c r="J12" s="301"/>
      <c r="K12" s="301"/>
    </row>
    <row r="13" spans="1:11" s="28" customFormat="1" ht="12.75">
      <c r="A13" s="309"/>
      <c r="B13" s="309"/>
      <c r="C13" s="299"/>
      <c r="D13" s="299"/>
      <c r="E13" s="299"/>
      <c r="F13" s="299"/>
      <c r="G13" s="299"/>
      <c r="H13" s="299"/>
      <c r="I13" s="302"/>
      <c r="J13" s="302"/>
      <c r="K13" s="302"/>
    </row>
    <row r="14" spans="1:11" s="17" customFormat="1" ht="18.75" customHeight="1">
      <c r="A14" s="18" t="s">
        <v>11</v>
      </c>
      <c r="B14" s="18" t="s">
        <v>12</v>
      </c>
      <c r="C14" s="19" t="s">
        <v>120</v>
      </c>
      <c r="D14" s="19">
        <v>2</v>
      </c>
      <c r="E14" s="19">
        <f>D14+1</f>
        <v>3</v>
      </c>
      <c r="F14" s="19" t="s">
        <v>121</v>
      </c>
      <c r="G14" s="19">
        <v>5</v>
      </c>
      <c r="H14" s="19">
        <f>G14+1</f>
        <v>6</v>
      </c>
      <c r="I14" s="19" t="s">
        <v>122</v>
      </c>
      <c r="J14" s="19" t="s">
        <v>123</v>
      </c>
      <c r="K14" s="19" t="s">
        <v>124</v>
      </c>
    </row>
    <row r="15" spans="1:11" s="22" customFormat="1" ht="21.75" customHeight="1">
      <c r="A15" s="20"/>
      <c r="B15" s="20" t="s">
        <v>81</v>
      </c>
      <c r="C15" s="21">
        <f>C16+C59+C65+C68+C69</f>
        <v>665837000000</v>
      </c>
      <c r="D15" s="21">
        <f>D16+D59+D65+D68+D69</f>
        <v>560886000000</v>
      </c>
      <c r="E15" s="21">
        <f>E16+E59+E65+E68+E69</f>
        <v>104951000000</v>
      </c>
      <c r="F15" s="21">
        <f>SUM(G15:H15)</f>
        <v>1372503489074</v>
      </c>
      <c r="G15" s="21">
        <f>+G16+G59+G65+G68+G69</f>
        <v>1184064535536</v>
      </c>
      <c r="H15" s="21">
        <f>+H16+H59+H65+H68+H69</f>
        <v>188438953538</v>
      </c>
      <c r="I15" s="29">
        <f>F15/C15*100</f>
        <v>206.13205470317811</v>
      </c>
      <c r="J15" s="30">
        <f>G15/D15*100</f>
        <v>211.10609563012807</v>
      </c>
      <c r="K15" s="30">
        <f>H15/E15*100</f>
        <v>179.54945978408972</v>
      </c>
    </row>
    <row r="16" spans="1:11" s="22" customFormat="1" ht="19.5" customHeight="1">
      <c r="A16" s="20" t="s">
        <v>11</v>
      </c>
      <c r="B16" s="23" t="s">
        <v>82</v>
      </c>
      <c r="C16" s="21">
        <f>C17+C40+C57</f>
        <v>525455000000</v>
      </c>
      <c r="D16" s="21">
        <f>D17+D40+D57</f>
        <v>420504000000</v>
      </c>
      <c r="E16" s="21">
        <f>E17+E40+E57</f>
        <v>104951000000</v>
      </c>
      <c r="F16" s="21">
        <f>SUM(G16:H16)</f>
        <v>722207858044</v>
      </c>
      <c r="G16" s="21">
        <f>+G17+G40+G57</f>
        <v>605234288700</v>
      </c>
      <c r="H16" s="21">
        <f>+H17+H40+H57</f>
        <v>116973569344</v>
      </c>
      <c r="I16" s="29">
        <f>F16/C16*100</f>
        <v>137.44428315345746</v>
      </c>
      <c r="J16" s="30">
        <f>G16/D16*100</f>
        <v>143.93068524912962</v>
      </c>
      <c r="K16" s="30">
        <f>H16/E16*100</f>
        <v>111.4554119007918</v>
      </c>
    </row>
    <row r="17" spans="1:11" s="22" customFormat="1" ht="15">
      <c r="A17" s="20" t="s">
        <v>14</v>
      </c>
      <c r="B17" s="23" t="s">
        <v>29</v>
      </c>
      <c r="C17" s="21">
        <f>C18+C39</f>
        <v>75910000000</v>
      </c>
      <c r="D17" s="21">
        <f>D18+D39</f>
        <v>74910000000</v>
      </c>
      <c r="E17" s="21">
        <f>E18+E39</f>
        <v>1000000000</v>
      </c>
      <c r="F17" s="21">
        <f>SUM(G17:H17)</f>
        <v>94306802645</v>
      </c>
      <c r="G17" s="21">
        <f>+G18+G39</f>
        <v>89786252771</v>
      </c>
      <c r="H17" s="21">
        <f>+H18+H39</f>
        <v>4520549874</v>
      </c>
      <c r="I17" s="29">
        <f>F17/C17*100</f>
        <v>124.23501863390858</v>
      </c>
      <c r="J17" s="30">
        <f>G17/D17*100</f>
        <v>119.85883429582165</v>
      </c>
      <c r="K17" s="30">
        <f>H17/E17*100</f>
        <v>452.05498740000002</v>
      </c>
    </row>
    <row r="18" spans="1:11" s="27" customFormat="1" ht="15">
      <c r="A18" s="31" t="s">
        <v>38</v>
      </c>
      <c r="B18" s="32" t="s">
        <v>83</v>
      </c>
      <c r="C18" s="33">
        <f>SUM(C19:C37)</f>
        <v>72910000000</v>
      </c>
      <c r="D18" s="33">
        <f>SUM(D19:D37)</f>
        <v>71910000000</v>
      </c>
      <c r="E18" s="33">
        <f>SUM(E19:E37)</f>
        <v>1000000000</v>
      </c>
      <c r="F18" s="33">
        <f>SUM(G18:H18)</f>
        <v>91306802645</v>
      </c>
      <c r="G18" s="33">
        <f>SUM(G19:G32)</f>
        <v>86786252771</v>
      </c>
      <c r="H18" s="33">
        <f>SUM(H19:H32)</f>
        <v>4520549874</v>
      </c>
      <c r="I18" s="34">
        <f>F18/C18*100</f>
        <v>125.23220771499109</v>
      </c>
      <c r="J18" s="30">
        <f>G18/D18*100</f>
        <v>120.68732133361146</v>
      </c>
      <c r="K18" s="30">
        <f>H18/E18*100</f>
        <v>452.05498740000002</v>
      </c>
    </row>
    <row r="19" spans="1:11" s="22" customFormat="1" ht="15">
      <c r="A19" s="20"/>
      <c r="B19" s="23" t="s">
        <v>84</v>
      </c>
      <c r="C19" s="21">
        <v>0</v>
      </c>
      <c r="D19" s="21">
        <v>0</v>
      </c>
      <c r="E19" s="21">
        <v>0</v>
      </c>
      <c r="F19" s="26">
        <f>SUM(G19:H19)</f>
        <v>0</v>
      </c>
      <c r="G19" s="21">
        <v>0</v>
      </c>
      <c r="H19" s="21">
        <v>0</v>
      </c>
      <c r="I19" s="29"/>
      <c r="J19" s="30"/>
      <c r="K19" s="30"/>
    </row>
    <row r="20" spans="1:11" s="22" customFormat="1" ht="15">
      <c r="A20" s="24" t="s">
        <v>61</v>
      </c>
      <c r="B20" s="25" t="s">
        <v>3</v>
      </c>
      <c r="C20" s="26">
        <v>0</v>
      </c>
      <c r="D20" s="26">
        <v>0</v>
      </c>
      <c r="E20" s="26">
        <v>0</v>
      </c>
      <c r="F20" s="26">
        <f>SUM(G20:H20)</f>
        <v>19844260000</v>
      </c>
      <c r="G20" s="26">
        <v>19844260000</v>
      </c>
      <c r="H20" s="26">
        <v>0</v>
      </c>
      <c r="I20" s="29"/>
      <c r="J20" s="30"/>
      <c r="K20" s="30"/>
    </row>
    <row r="21" spans="1:11" s="22" customFormat="1" ht="15">
      <c r="A21" s="24" t="s">
        <v>61</v>
      </c>
      <c r="B21" s="25" t="s">
        <v>85</v>
      </c>
      <c r="C21" s="26">
        <v>0</v>
      </c>
      <c r="D21" s="26">
        <v>0</v>
      </c>
      <c r="E21" s="26">
        <v>0</v>
      </c>
      <c r="F21" s="26">
        <f>SUM(G21:H21)</f>
        <v>0</v>
      </c>
      <c r="G21" s="26">
        <v>0</v>
      </c>
      <c r="H21" s="26">
        <v>0</v>
      </c>
      <c r="I21" s="29"/>
      <c r="J21" s="30"/>
      <c r="K21" s="30"/>
    </row>
    <row r="22" spans="1:11" s="22" customFormat="1" ht="15">
      <c r="A22" s="24" t="s">
        <v>61</v>
      </c>
      <c r="B22" s="25" t="s">
        <v>5</v>
      </c>
      <c r="C22" s="26">
        <v>0</v>
      </c>
      <c r="D22" s="26">
        <v>0</v>
      </c>
      <c r="E22" s="26">
        <v>0</v>
      </c>
      <c r="F22" s="26">
        <f>SUM(G22:H22)</f>
        <v>5496834092</v>
      </c>
      <c r="G22" s="26">
        <v>5496834092</v>
      </c>
      <c r="H22" s="26"/>
      <c r="I22" s="29"/>
      <c r="J22" s="30"/>
      <c r="K22" s="30"/>
    </row>
    <row r="23" spans="1:11" s="22" customFormat="1" ht="15">
      <c r="A23" s="24" t="s">
        <v>61</v>
      </c>
      <c r="B23" s="25" t="s">
        <v>86</v>
      </c>
      <c r="C23" s="26">
        <v>0</v>
      </c>
      <c r="D23" s="26">
        <v>0</v>
      </c>
      <c r="E23" s="26">
        <v>0</v>
      </c>
      <c r="F23" s="26">
        <f>SUM(G23:H23)</f>
        <v>16521234000</v>
      </c>
      <c r="G23" s="26">
        <v>16521234000</v>
      </c>
      <c r="H23" s="26"/>
      <c r="I23" s="29"/>
      <c r="J23" s="30"/>
      <c r="K23" s="30"/>
    </row>
    <row r="24" spans="1:11" s="22" customFormat="1" ht="15">
      <c r="A24" s="24" t="s">
        <v>61</v>
      </c>
      <c r="B24" s="25" t="s">
        <v>66</v>
      </c>
      <c r="C24" s="26">
        <v>0</v>
      </c>
      <c r="D24" s="26">
        <v>0</v>
      </c>
      <c r="E24" s="26">
        <v>0</v>
      </c>
      <c r="F24" s="26">
        <f>SUM(G24:H24)</f>
        <v>0</v>
      </c>
      <c r="G24" s="26"/>
      <c r="H24" s="26"/>
      <c r="I24" s="29"/>
      <c r="J24" s="30"/>
      <c r="K24" s="30"/>
    </row>
    <row r="25" spans="1:11" s="22" customFormat="1" ht="15">
      <c r="A25" s="24" t="s">
        <v>61</v>
      </c>
      <c r="B25" s="25" t="s">
        <v>7</v>
      </c>
      <c r="C25" s="26">
        <v>0</v>
      </c>
      <c r="D25" s="26">
        <v>0</v>
      </c>
      <c r="E25" s="26">
        <v>0</v>
      </c>
      <c r="F25" s="26">
        <f>SUM(G25:H25)</f>
        <v>2006755600</v>
      </c>
      <c r="G25" s="26">
        <v>1822519000</v>
      </c>
      <c r="H25" s="26">
        <v>184236600</v>
      </c>
      <c r="I25" s="29"/>
      <c r="J25" s="30"/>
      <c r="K25" s="30"/>
    </row>
    <row r="26" spans="1:11" s="22" customFormat="1" ht="15">
      <c r="A26" s="24" t="s">
        <v>61</v>
      </c>
      <c r="B26" s="25" t="s">
        <v>87</v>
      </c>
      <c r="C26" s="26">
        <v>0</v>
      </c>
      <c r="D26" s="26">
        <v>0</v>
      </c>
      <c r="E26" s="26">
        <v>0</v>
      </c>
      <c r="F26" s="26">
        <f>SUM(G26:H26)</f>
        <v>0</v>
      </c>
      <c r="G26" s="26">
        <v>0</v>
      </c>
      <c r="H26" s="26"/>
      <c r="I26" s="29"/>
      <c r="J26" s="30"/>
      <c r="K26" s="30"/>
    </row>
    <row r="27" spans="1:11" s="22" customFormat="1" ht="15">
      <c r="A27" s="24" t="s">
        <v>61</v>
      </c>
      <c r="B27" s="25" t="s">
        <v>8</v>
      </c>
      <c r="C27" s="26">
        <v>0</v>
      </c>
      <c r="D27" s="26">
        <v>0</v>
      </c>
      <c r="E27" s="26">
        <v>0</v>
      </c>
      <c r="F27" s="26">
        <f>SUM(G27:H27)</f>
        <v>0</v>
      </c>
      <c r="G27" s="26">
        <v>0</v>
      </c>
      <c r="H27" s="26"/>
      <c r="I27" s="35"/>
      <c r="J27" s="36"/>
      <c r="K27" s="36"/>
    </row>
    <row r="28" spans="1:11" s="22" customFormat="1" ht="15">
      <c r="A28" s="24" t="s">
        <v>61</v>
      </c>
      <c r="B28" s="25" t="s">
        <v>88</v>
      </c>
      <c r="C28" s="26">
        <v>0</v>
      </c>
      <c r="D28" s="26">
        <v>0</v>
      </c>
      <c r="E28" s="26">
        <v>0</v>
      </c>
      <c r="F28" s="26">
        <f>SUM(G28:H28)</f>
        <v>0</v>
      </c>
      <c r="G28" s="26">
        <v>0</v>
      </c>
      <c r="H28" s="26"/>
      <c r="I28" s="29"/>
      <c r="J28" s="30"/>
      <c r="K28" s="30"/>
    </row>
    <row r="29" spans="1:11" s="22" customFormat="1" ht="15">
      <c r="A29" s="24" t="s">
        <v>61</v>
      </c>
      <c r="B29" s="25" t="s">
        <v>67</v>
      </c>
      <c r="C29" s="26">
        <v>0</v>
      </c>
      <c r="D29" s="26">
        <v>0</v>
      </c>
      <c r="E29" s="26">
        <v>0</v>
      </c>
      <c r="F29" s="26">
        <f>SUM(G29:H29)</f>
        <v>46373190953</v>
      </c>
      <c r="G29" s="26">
        <v>42635892679</v>
      </c>
      <c r="H29" s="26">
        <v>3737298274</v>
      </c>
      <c r="I29" s="29"/>
      <c r="J29" s="30"/>
      <c r="K29" s="30"/>
    </row>
    <row r="30" spans="1:11" s="22" customFormat="1" ht="30">
      <c r="A30" s="24" t="s">
        <v>61</v>
      </c>
      <c r="B30" s="25" t="s">
        <v>89</v>
      </c>
      <c r="C30" s="26">
        <v>0</v>
      </c>
      <c r="D30" s="26">
        <v>0</v>
      </c>
      <c r="E30" s="26">
        <v>0</v>
      </c>
      <c r="F30" s="26">
        <f>SUM(G30:H30)</f>
        <v>1064528000</v>
      </c>
      <c r="G30" s="26">
        <v>465513000</v>
      </c>
      <c r="H30" s="26">
        <v>599015000</v>
      </c>
      <c r="I30" s="29"/>
      <c r="J30" s="30"/>
      <c r="K30" s="30"/>
    </row>
    <row r="31" spans="1:11" s="22" customFormat="1" ht="15">
      <c r="A31" s="24" t="s">
        <v>61</v>
      </c>
      <c r="B31" s="25" t="s">
        <v>90</v>
      </c>
      <c r="C31" s="26">
        <v>0</v>
      </c>
      <c r="D31" s="26">
        <v>0</v>
      </c>
      <c r="E31" s="26">
        <v>0</v>
      </c>
      <c r="F31" s="26">
        <f>SUM(G31:H31)</f>
        <v>0</v>
      </c>
      <c r="G31" s="26">
        <v>0</v>
      </c>
      <c r="H31" s="26"/>
      <c r="I31" s="29"/>
      <c r="J31" s="30"/>
      <c r="K31" s="30"/>
    </row>
    <row r="32" spans="1:11" s="22" customFormat="1" ht="15">
      <c r="A32" s="24" t="s">
        <v>61</v>
      </c>
      <c r="B32" s="25" t="s">
        <v>91</v>
      </c>
      <c r="C32" s="26">
        <v>0</v>
      </c>
      <c r="D32" s="26">
        <v>0</v>
      </c>
      <c r="E32" s="26">
        <v>0</v>
      </c>
      <c r="F32" s="26">
        <f>SUM(G32:H32)</f>
        <v>0</v>
      </c>
      <c r="G32" s="26">
        <v>0</v>
      </c>
      <c r="H32" s="26"/>
      <c r="I32" s="29"/>
      <c r="J32" s="30"/>
      <c r="K32" s="30"/>
    </row>
    <row r="33" spans="1:11" s="22" customFormat="1" ht="15">
      <c r="A33" s="24"/>
      <c r="B33" s="25" t="s">
        <v>92</v>
      </c>
      <c r="C33" s="26">
        <v>0</v>
      </c>
      <c r="D33" s="26">
        <v>0</v>
      </c>
      <c r="E33" s="26">
        <v>0</v>
      </c>
      <c r="F33" s="26">
        <f>SUM(G33:H33)</f>
        <v>0</v>
      </c>
      <c r="G33" s="26">
        <v>0</v>
      </c>
      <c r="H33" s="26"/>
      <c r="I33" s="29"/>
      <c r="J33" s="30"/>
      <c r="K33" s="30"/>
    </row>
    <row r="34" spans="1:11" s="22" customFormat="1" ht="15">
      <c r="A34" s="24" t="s">
        <v>61</v>
      </c>
      <c r="B34" s="25" t="s">
        <v>93</v>
      </c>
      <c r="C34" s="26">
        <v>32000000000</v>
      </c>
      <c r="D34" s="26">
        <v>32000000000</v>
      </c>
      <c r="E34" s="26">
        <v>0</v>
      </c>
      <c r="F34" s="26">
        <f>SUM(G34:H34)</f>
        <v>17492885000</v>
      </c>
      <c r="G34" s="26">
        <v>17492885000</v>
      </c>
      <c r="H34" s="26"/>
      <c r="I34" s="29">
        <f>F34/C34*100</f>
        <v>54.665265625000004</v>
      </c>
      <c r="J34" s="30"/>
      <c r="K34" s="30"/>
    </row>
    <row r="35" spans="1:11" s="22" customFormat="1" ht="15">
      <c r="A35" s="24" t="s">
        <v>61</v>
      </c>
      <c r="B35" s="25" t="s">
        <v>94</v>
      </c>
      <c r="C35" s="26">
        <f>+D35</f>
        <v>15000000000</v>
      </c>
      <c r="D35" s="26">
        <v>15000000000</v>
      </c>
      <c r="E35" s="26">
        <v>0</v>
      </c>
      <c r="F35" s="26">
        <f>SUM(G35:H35)</f>
        <v>61186550679</v>
      </c>
      <c r="G35" s="26">
        <v>61186550679</v>
      </c>
      <c r="H35" s="26"/>
      <c r="I35" s="29"/>
      <c r="J35" s="30"/>
      <c r="K35" s="30"/>
    </row>
    <row r="36" spans="1:11" s="22" customFormat="1" ht="15">
      <c r="A36" s="24"/>
      <c r="B36" s="25" t="s">
        <v>95</v>
      </c>
      <c r="C36" s="26">
        <v>0</v>
      </c>
      <c r="D36" s="26">
        <v>0</v>
      </c>
      <c r="E36" s="26">
        <v>0</v>
      </c>
      <c r="F36" s="26">
        <f>SUM(G36:H36)</f>
        <v>0</v>
      </c>
      <c r="G36" s="26">
        <v>0</v>
      </c>
      <c r="H36" s="26"/>
      <c r="I36" s="29"/>
      <c r="J36" s="30"/>
      <c r="K36" s="30"/>
    </row>
    <row r="37" spans="1:11" s="22" customFormat="1" ht="15">
      <c r="A37" s="24"/>
      <c r="B37" s="25" t="s">
        <v>96</v>
      </c>
      <c r="C37" s="26">
        <v>25910000000</v>
      </c>
      <c r="D37" s="26">
        <v>24910000000</v>
      </c>
      <c r="E37" s="26">
        <v>1000000000</v>
      </c>
      <c r="F37" s="26">
        <f>SUM(G37:H37)</f>
        <v>12627366966</v>
      </c>
      <c r="G37" s="26">
        <v>8106817092</v>
      </c>
      <c r="H37" s="26">
        <v>4520549874</v>
      </c>
      <c r="I37" s="35">
        <f>F37/C37*100</f>
        <v>48.735495816287148</v>
      </c>
      <c r="J37" s="36">
        <f>G37/D37*100</f>
        <v>32.544428309915695</v>
      </c>
      <c r="K37" s="36">
        <f>H37/E37*100</f>
        <v>452.05498740000002</v>
      </c>
    </row>
    <row r="38" spans="1:11" s="22" customFormat="1" ht="60">
      <c r="A38" s="24" t="s">
        <v>36</v>
      </c>
      <c r="B38" s="25" t="s">
        <v>68</v>
      </c>
      <c r="C38" s="26">
        <f>SUM(D38:E38)</f>
        <v>0</v>
      </c>
      <c r="D38" s="26">
        <v>0</v>
      </c>
      <c r="E38" s="26">
        <v>0</v>
      </c>
      <c r="F38" s="26">
        <f>SUM(G38:H38)</f>
        <v>0</v>
      </c>
      <c r="G38" s="26">
        <v>0</v>
      </c>
      <c r="H38" s="26">
        <v>0</v>
      </c>
      <c r="I38" s="29"/>
      <c r="J38" s="30"/>
      <c r="K38" s="30"/>
    </row>
    <row r="39" spans="1:11" s="22" customFormat="1" ht="15">
      <c r="A39" s="24" t="s">
        <v>44</v>
      </c>
      <c r="B39" s="25" t="s">
        <v>69</v>
      </c>
      <c r="C39" s="26">
        <v>3000000000</v>
      </c>
      <c r="D39" s="26">
        <v>3000000000</v>
      </c>
      <c r="E39" s="26"/>
      <c r="F39" s="26">
        <v>3000000000</v>
      </c>
      <c r="G39" s="26">
        <v>3000000000</v>
      </c>
      <c r="H39" s="26">
        <v>0</v>
      </c>
      <c r="I39" s="35">
        <f>F39/C39*100</f>
        <v>100</v>
      </c>
      <c r="J39" s="36">
        <f>G39/D39*100</f>
        <v>100</v>
      </c>
      <c r="K39" s="36"/>
    </row>
    <row r="40" spans="1:11" s="37" customFormat="1" ht="14.25">
      <c r="A40" s="20" t="s">
        <v>21</v>
      </c>
      <c r="B40" s="23" t="s">
        <v>28</v>
      </c>
      <c r="C40" s="21">
        <f>SUM(C42:C54)</f>
        <v>439596000000</v>
      </c>
      <c r="D40" s="21">
        <f>SUM(D42:D54)</f>
        <v>337642000000</v>
      </c>
      <c r="E40" s="21">
        <f>SUM(E42:E54)</f>
        <v>101954000000</v>
      </c>
      <c r="F40" s="21">
        <f>SUM(G40:H40)</f>
        <v>624550879505</v>
      </c>
      <c r="G40" s="21">
        <f>SUM(G42:G56)</f>
        <v>513480374335</v>
      </c>
      <c r="H40" s="21">
        <f>SUM(H42:H56)</f>
        <v>111070505170</v>
      </c>
      <c r="I40" s="29">
        <f>F40/C40*100</f>
        <v>142.07383131443416</v>
      </c>
      <c r="J40" s="30">
        <f>G40/D40*100</f>
        <v>152.07834757968499</v>
      </c>
      <c r="K40" s="30">
        <f>H40/E40*100</f>
        <v>108.94178273535124</v>
      </c>
    </row>
    <row r="41" spans="1:11" s="22" customFormat="1" ht="15">
      <c r="A41" s="24"/>
      <c r="B41" s="25" t="s">
        <v>97</v>
      </c>
      <c r="C41" s="26">
        <v>0</v>
      </c>
      <c r="D41" s="26">
        <v>0</v>
      </c>
      <c r="E41" s="26">
        <v>0</v>
      </c>
      <c r="F41" s="26">
        <f>SUM(G41:H41)</f>
        <v>0</v>
      </c>
      <c r="G41" s="26">
        <v>0</v>
      </c>
      <c r="H41" s="26">
        <v>0</v>
      </c>
      <c r="I41" s="35"/>
      <c r="J41" s="30"/>
      <c r="K41" s="30"/>
    </row>
    <row r="42" spans="1:11" s="22" customFormat="1" ht="15">
      <c r="A42" s="24" t="s">
        <v>38</v>
      </c>
      <c r="B42" s="25" t="s">
        <v>3</v>
      </c>
      <c r="C42" s="26">
        <f>SUM(D42:E42)</f>
        <v>225970000000</v>
      </c>
      <c r="D42" s="26">
        <v>225970000000</v>
      </c>
      <c r="E42" s="26">
        <v>0</v>
      </c>
      <c r="F42" s="26">
        <f>SUM(G42:H42)</f>
        <v>261018803084</v>
      </c>
      <c r="G42" s="26">
        <f>262083763087-1064960003</f>
        <v>261018803084</v>
      </c>
      <c r="H42" s="26">
        <v>0</v>
      </c>
      <c r="I42" s="35">
        <f>F42/C42*100</f>
        <v>115.51037884851971</v>
      </c>
      <c r="J42" s="36">
        <f>G42/D42*100</f>
        <v>115.51037884851971</v>
      </c>
      <c r="K42" s="36"/>
    </row>
    <row r="43" spans="1:11" s="22" customFormat="1" ht="15">
      <c r="A43" s="24" t="s">
        <v>36</v>
      </c>
      <c r="B43" s="25" t="s">
        <v>4</v>
      </c>
      <c r="C43" s="26">
        <f>SUM(D43:E43)</f>
        <v>117000000</v>
      </c>
      <c r="D43" s="26">
        <v>117000000</v>
      </c>
      <c r="E43" s="26">
        <v>0</v>
      </c>
      <c r="F43" s="26">
        <f>SUM(G43:H43)</f>
        <v>110407900</v>
      </c>
      <c r="G43" s="26">
        <v>110407900</v>
      </c>
      <c r="H43" s="26">
        <v>0</v>
      </c>
      <c r="I43" s="35">
        <f>F43/C43*100</f>
        <v>94.365726495726506</v>
      </c>
      <c r="J43" s="36">
        <f>G43/D43*100</f>
        <v>94.365726495726506</v>
      </c>
      <c r="K43" s="36"/>
    </row>
    <row r="44" spans="1:11" s="22" customFormat="1" ht="15">
      <c r="A44" s="24" t="s">
        <v>44</v>
      </c>
      <c r="B44" s="25" t="s">
        <v>5</v>
      </c>
      <c r="C44" s="26">
        <f>SUM(D44:E44)</f>
        <v>21216000000</v>
      </c>
      <c r="D44" s="26">
        <v>2800000000</v>
      </c>
      <c r="E44" s="26">
        <f>440000000+17976000000</f>
        <v>18416000000</v>
      </c>
      <c r="F44" s="26">
        <f>SUM(G44:H44)</f>
        <v>23912513150</v>
      </c>
      <c r="G44" s="26">
        <f>4693406111-746604811</f>
        <v>3946801300</v>
      </c>
      <c r="H44" s="26">
        <v>19965711850</v>
      </c>
      <c r="I44" s="35">
        <f>F44/C44*100</f>
        <v>112.70980934200603</v>
      </c>
      <c r="J44" s="36">
        <f>G44/D44*100</f>
        <v>140.95718928571429</v>
      </c>
      <c r="K44" s="36">
        <f>H44/E44*100</f>
        <v>108.41502959383145</v>
      </c>
    </row>
    <row r="45" spans="1:11" s="22" customFormat="1" ht="15">
      <c r="A45" s="24" t="s">
        <v>42</v>
      </c>
      <c r="B45" s="25" t="s">
        <v>86</v>
      </c>
      <c r="C45" s="26">
        <f>SUM(D45:E45)</f>
        <v>16319000000</v>
      </c>
      <c r="D45" s="26">
        <v>900000000</v>
      </c>
      <c r="E45" s="26">
        <f>1786000000+13633000000</f>
        <v>15419000000</v>
      </c>
      <c r="F45" s="26">
        <f>SUM(G45:H45)</f>
        <v>15669249686</v>
      </c>
      <c r="G45" s="26">
        <f>1286096780-132096780</f>
        <v>1154000000</v>
      </c>
      <c r="H45" s="26">
        <v>14515249686</v>
      </c>
      <c r="I45" s="35">
        <f>F45/C45*100</f>
        <v>96.018442833506953</v>
      </c>
      <c r="J45" s="36">
        <f>G45/D45*100</f>
        <v>128.22222222222223</v>
      </c>
      <c r="K45" s="36">
        <f>H45/E45*100</f>
        <v>94.138722913288802</v>
      </c>
    </row>
    <row r="46" spans="1:11" s="22" customFormat="1" ht="15">
      <c r="A46" s="24" t="s">
        <v>62</v>
      </c>
      <c r="B46" s="25" t="s">
        <v>66</v>
      </c>
      <c r="C46" s="26">
        <f>SUM(D46:E46)</f>
        <v>2900000000</v>
      </c>
      <c r="D46" s="26">
        <v>2900000000</v>
      </c>
      <c r="E46" s="26">
        <v>0</v>
      </c>
      <c r="F46" s="26">
        <f>SUM(G46:H46)</f>
        <v>3193165800</v>
      </c>
      <c r="G46" s="26">
        <v>3193165800</v>
      </c>
      <c r="H46" s="26">
        <v>0</v>
      </c>
      <c r="I46" s="35">
        <f>F46/C46*100</f>
        <v>110.10916551724137</v>
      </c>
      <c r="J46" s="36">
        <f>G46/D46*100</f>
        <v>110.10916551724137</v>
      </c>
      <c r="K46" s="36"/>
    </row>
    <row r="47" spans="1:11" s="22" customFormat="1" ht="15">
      <c r="A47" s="24" t="s">
        <v>98</v>
      </c>
      <c r="B47" s="25" t="s">
        <v>7</v>
      </c>
      <c r="C47" s="297">
        <f>SUM(D47:E47)</f>
        <v>6216000000</v>
      </c>
      <c r="D47" s="297">
        <v>2605000000</v>
      </c>
      <c r="E47" s="297">
        <v>3611000000</v>
      </c>
      <c r="F47" s="26">
        <f>SUM(G47:H47)</f>
        <v>4470269735</v>
      </c>
      <c r="G47" s="26">
        <v>1297068006</v>
      </c>
      <c r="H47" s="26">
        <v>3173201729</v>
      </c>
      <c r="I47" s="35">
        <f>F47/C47*100</f>
        <v>71.915536277348778</v>
      </c>
      <c r="J47" s="36">
        <f>G47/D47*100</f>
        <v>49.791478157389633</v>
      </c>
      <c r="K47" s="36">
        <f>H47/E47*100</f>
        <v>87.875982525616166</v>
      </c>
    </row>
    <row r="48" spans="1:11" s="22" customFormat="1" ht="15">
      <c r="A48" s="24" t="s">
        <v>40</v>
      </c>
      <c r="B48" s="25" t="s">
        <v>87</v>
      </c>
      <c r="C48" s="298"/>
      <c r="D48" s="375"/>
      <c r="E48" s="298"/>
      <c r="F48" s="26">
        <f>SUM(G48:H48)</f>
        <v>1659667689</v>
      </c>
      <c r="G48" s="26">
        <v>1326655689</v>
      </c>
      <c r="H48" s="26">
        <v>333012000</v>
      </c>
      <c r="I48" s="35"/>
      <c r="J48" s="36"/>
      <c r="K48" s="36"/>
    </row>
    <row r="49" spans="1:11" s="22" customFormat="1" ht="15">
      <c r="A49" s="24" t="s">
        <v>99</v>
      </c>
      <c r="B49" s="25" t="s">
        <v>8</v>
      </c>
      <c r="C49" s="26">
        <f>SUM(D49:E49)</f>
        <v>196000000</v>
      </c>
      <c r="D49" s="298"/>
      <c r="E49" s="26">
        <v>196000000</v>
      </c>
      <c r="F49" s="26">
        <f>SUM(G49:H49)</f>
        <v>849718000</v>
      </c>
      <c r="G49" s="26">
        <v>708300000</v>
      </c>
      <c r="H49" s="26">
        <v>141418000</v>
      </c>
      <c r="I49" s="35">
        <f>F49/C49*100</f>
        <v>433.52959183673471</v>
      </c>
      <c r="J49" s="36"/>
      <c r="K49" s="36">
        <f>H49/E49*100</f>
        <v>72.152040816326533</v>
      </c>
    </row>
    <row r="50" spans="1:11" s="22" customFormat="1" ht="15">
      <c r="A50" s="24" t="s">
        <v>100</v>
      </c>
      <c r="B50" s="25" t="s">
        <v>9</v>
      </c>
      <c r="C50" s="26">
        <f>SUM(D50:E50)</f>
        <v>4650000000</v>
      </c>
      <c r="D50" s="26">
        <v>4050000000</v>
      </c>
      <c r="E50" s="26">
        <v>600000000</v>
      </c>
      <c r="F50" s="26">
        <f>SUM(G50:H50)</f>
        <v>3771559072</v>
      </c>
      <c r="G50" s="26">
        <v>3397376592</v>
      </c>
      <c r="H50" s="26">
        <v>374182480</v>
      </c>
      <c r="I50" s="35">
        <f>F50/C50*100</f>
        <v>81.108797247311827</v>
      </c>
      <c r="J50" s="36">
        <f>G50/D50*100</f>
        <v>83.885841777777785</v>
      </c>
      <c r="K50" s="36">
        <f>H50/E50*100</f>
        <v>62.363746666666664</v>
      </c>
    </row>
    <row r="51" spans="1:11" s="22" customFormat="1" ht="30">
      <c r="A51" s="24" t="s">
        <v>101</v>
      </c>
      <c r="B51" s="25" t="s">
        <v>89</v>
      </c>
      <c r="C51" s="26">
        <f>SUM(D51:E51)</f>
        <v>93330000000</v>
      </c>
      <c r="D51" s="26">
        <f>35124000000+1080000000</f>
        <v>36204000000</v>
      </c>
      <c r="E51" s="26">
        <v>57126000000</v>
      </c>
      <c r="F51" s="26">
        <f>SUM(G51:H51)</f>
        <v>103538770900</v>
      </c>
      <c r="G51" s="26">
        <f>40343397814-2430000000-24000000</f>
        <v>37889397814</v>
      </c>
      <c r="H51" s="26">
        <v>65649373086</v>
      </c>
      <c r="I51" s="35">
        <f>F51/C51*100</f>
        <v>110.93835947712418</v>
      </c>
      <c r="J51" s="36">
        <f>G51/D51*100</f>
        <v>104.65528067064413</v>
      </c>
      <c r="K51" s="36">
        <f>H51/E51*100</f>
        <v>114.92030439029514</v>
      </c>
    </row>
    <row r="52" spans="1:11" s="22" customFormat="1" ht="15">
      <c r="A52" s="24" t="s">
        <v>102</v>
      </c>
      <c r="B52" s="25" t="s">
        <v>67</v>
      </c>
      <c r="C52" s="26">
        <f>SUM(D52:E52)</f>
        <v>34117000000</v>
      </c>
      <c r="D52" s="26">
        <f>20521000000+5288000000+1500000000+17000000+2165000000</f>
        <v>29491000000</v>
      </c>
      <c r="E52" s="26">
        <v>4626000000</v>
      </c>
      <c r="F52" s="26">
        <f>SUM(G52:H52)</f>
        <v>162452203980</v>
      </c>
      <c r="G52" s="26">
        <v>159892815541</v>
      </c>
      <c r="H52" s="26">
        <v>2559388439</v>
      </c>
      <c r="I52" s="35">
        <f>F52/C52*100</f>
        <v>476.16204232494067</v>
      </c>
      <c r="J52" s="36">
        <f>G52/D52*100</f>
        <v>542.17495351463162</v>
      </c>
      <c r="K52" s="36">
        <f>H52/E52*100</f>
        <v>55.326165996541285</v>
      </c>
    </row>
    <row r="53" spans="1:11" s="22" customFormat="1" ht="15">
      <c r="A53" s="24" t="s">
        <v>103</v>
      </c>
      <c r="B53" s="25" t="s">
        <v>90</v>
      </c>
      <c r="C53" s="26">
        <f>SUM(D53:E53)</f>
        <v>31146000000</v>
      </c>
      <c r="D53" s="26">
        <f>858000000+259000000+328000000+28700000000</f>
        <v>30145000000</v>
      </c>
      <c r="E53" s="26">
        <v>1001000000</v>
      </c>
      <c r="F53" s="26">
        <f>SUM(G53:H53)</f>
        <v>40687590764</v>
      </c>
      <c r="G53" s="26">
        <v>37085582609</v>
      </c>
      <c r="H53" s="26">
        <v>3602008155</v>
      </c>
      <c r="I53" s="35">
        <f>F53/C53*100</f>
        <v>130.63504387080204</v>
      </c>
      <c r="J53" s="36">
        <f>G53/D53*100</f>
        <v>123.02399273179631</v>
      </c>
      <c r="K53" s="36">
        <f>H53/E53*100</f>
        <v>359.84097452547451</v>
      </c>
    </row>
    <row r="54" spans="1:11" s="22" customFormat="1" ht="15">
      <c r="A54" s="24" t="s">
        <v>104</v>
      </c>
      <c r="B54" s="25" t="s">
        <v>105</v>
      </c>
      <c r="C54" s="26">
        <f>SUM(D54:E54)</f>
        <v>3419000000</v>
      </c>
      <c r="D54" s="26">
        <v>2460000000</v>
      </c>
      <c r="E54" s="26">
        <v>959000000</v>
      </c>
      <c r="F54" s="26">
        <f>SUM(G54:H54)</f>
        <v>3216959745</v>
      </c>
      <c r="G54" s="26">
        <v>2460000000</v>
      </c>
      <c r="H54" s="26">
        <v>756959745</v>
      </c>
      <c r="I54" s="35">
        <f>F54/C54*100</f>
        <v>94.090662328166133</v>
      </c>
      <c r="J54" s="36">
        <f>G54/D54*100</f>
        <v>100</v>
      </c>
      <c r="K54" s="36">
        <f>H54/E54*100</f>
        <v>78.932194473409794</v>
      </c>
    </row>
    <row r="55" spans="1:11" s="22" customFormat="1" ht="28.5">
      <c r="A55" s="20" t="s">
        <v>17</v>
      </c>
      <c r="B55" s="23" t="s">
        <v>106</v>
      </c>
      <c r="C55" s="26">
        <f>SUM(D55:E55)</f>
        <v>0</v>
      </c>
      <c r="D55" s="21">
        <v>0</v>
      </c>
      <c r="E55" s="21">
        <v>0</v>
      </c>
      <c r="F55" s="26">
        <f>SUM(G55:H55)</f>
        <v>0</v>
      </c>
      <c r="G55" s="21">
        <v>0</v>
      </c>
      <c r="H55" s="21">
        <v>0</v>
      </c>
      <c r="I55" s="29"/>
      <c r="J55" s="30"/>
      <c r="K55" s="30"/>
    </row>
    <row r="56" spans="1:11" s="22" customFormat="1" ht="18" customHeight="1">
      <c r="A56" s="20" t="s">
        <v>18</v>
      </c>
      <c r="B56" s="23" t="s">
        <v>70</v>
      </c>
      <c r="C56" s="26">
        <f>SUM(D56:E56)</f>
        <v>0</v>
      </c>
      <c r="D56" s="21">
        <v>0</v>
      </c>
      <c r="E56" s="21">
        <v>0</v>
      </c>
      <c r="F56" s="26">
        <f>SUM(G56:H56)</f>
        <v>0</v>
      </c>
      <c r="G56" s="21">
        <v>0</v>
      </c>
      <c r="H56" s="21">
        <v>0</v>
      </c>
      <c r="I56" s="29"/>
      <c r="J56" s="30"/>
      <c r="K56" s="30"/>
    </row>
    <row r="57" spans="1:11" s="22" customFormat="1" ht="18" customHeight="1">
      <c r="A57" s="20" t="s">
        <v>35</v>
      </c>
      <c r="B57" s="23" t="s">
        <v>43</v>
      </c>
      <c r="C57" s="21">
        <f>SUM(D57:E57)</f>
        <v>9949000000</v>
      </c>
      <c r="D57" s="21">
        <v>7952000000</v>
      </c>
      <c r="E57" s="21">
        <v>1997000000</v>
      </c>
      <c r="F57" s="21">
        <f>SUM(G57:H57)</f>
        <v>3350175894</v>
      </c>
      <c r="G57" s="21">
        <v>1967661594</v>
      </c>
      <c r="H57" s="21">
        <v>1382514300</v>
      </c>
      <c r="I57" s="29">
        <f>F57/C57*100</f>
        <v>33.67349375816665</v>
      </c>
      <c r="J57" s="30">
        <f>G57/D57*100</f>
        <v>24.744235337022133</v>
      </c>
      <c r="K57" s="30">
        <f>H57/E57*100</f>
        <v>69.229559339008517</v>
      </c>
    </row>
    <row r="58" spans="1:11" s="22" customFormat="1" ht="18" customHeight="1">
      <c r="A58" s="20" t="s">
        <v>47</v>
      </c>
      <c r="B58" s="23" t="s">
        <v>41</v>
      </c>
      <c r="C58" s="21">
        <v>0</v>
      </c>
      <c r="D58" s="21">
        <v>0</v>
      </c>
      <c r="E58" s="21">
        <v>0</v>
      </c>
      <c r="F58" s="26">
        <f>SUM(G58:H58)</f>
        <v>0</v>
      </c>
      <c r="G58" s="21">
        <v>0</v>
      </c>
      <c r="H58" s="21">
        <v>0</v>
      </c>
      <c r="I58" s="29"/>
      <c r="J58" s="30"/>
      <c r="K58" s="30"/>
    </row>
    <row r="59" spans="1:11" s="22" customFormat="1" ht="18" customHeight="1">
      <c r="A59" s="20" t="s">
        <v>12</v>
      </c>
      <c r="B59" s="23" t="s">
        <v>107</v>
      </c>
      <c r="C59" s="21">
        <f>SUM(C60+C64)</f>
        <v>140382000000</v>
      </c>
      <c r="D59" s="21">
        <f>SUM(D60+D64)</f>
        <v>140382000000</v>
      </c>
      <c r="E59" s="21">
        <f>SUM(E60+E64)</f>
        <v>0</v>
      </c>
      <c r="F59" s="21">
        <f>SUM(G59:H59)</f>
        <v>201310579280</v>
      </c>
      <c r="G59" s="21">
        <f>+G60+G64</f>
        <v>197701304280</v>
      </c>
      <c r="H59" s="21">
        <f>+H60+H64</f>
        <v>3609275000</v>
      </c>
      <c r="I59" s="29">
        <f>F59/C59*100</f>
        <v>143.40198834608427</v>
      </c>
      <c r="J59" s="30">
        <f>G59/D59*100</f>
        <v>140.83095003632943</v>
      </c>
      <c r="K59" s="30"/>
    </row>
    <row r="60" spans="1:11" s="22" customFormat="1" ht="18" customHeight="1">
      <c r="A60" s="20" t="s">
        <v>14</v>
      </c>
      <c r="B60" s="23" t="s">
        <v>39</v>
      </c>
      <c r="C60" s="21">
        <f>SUM(C61:C63)</f>
        <v>139642000000</v>
      </c>
      <c r="D60" s="21">
        <f>SUM(D61:D63)</f>
        <v>139642000000</v>
      </c>
      <c r="E60" s="21">
        <f>SUM(E61:E63)</f>
        <v>0</v>
      </c>
      <c r="F60" s="21">
        <f>SUM(G60:H60)</f>
        <v>200570579280</v>
      </c>
      <c r="G60" s="21">
        <f>SUM(G61:G63)</f>
        <v>197201304280</v>
      </c>
      <c r="H60" s="21">
        <f>SUM(H61:H63)</f>
        <v>3369275000</v>
      </c>
      <c r="I60" s="29">
        <f>F60/C60*100</f>
        <v>143.63198699531659</v>
      </c>
      <c r="J60" s="30">
        <f>G60/D60*100</f>
        <v>141.21919213417166</v>
      </c>
      <c r="K60" s="30"/>
    </row>
    <row r="61" spans="1:11" s="22" customFormat="1" ht="30">
      <c r="A61" s="24" t="s">
        <v>38</v>
      </c>
      <c r="B61" s="25" t="s">
        <v>108</v>
      </c>
      <c r="C61" s="26">
        <f>SUM(D61:E61)</f>
        <v>4458000000</v>
      </c>
      <c r="D61" s="26">
        <f>4053000000+405000000</f>
        <v>4458000000</v>
      </c>
      <c r="E61" s="26">
        <v>0</v>
      </c>
      <c r="F61" s="26">
        <f>SUM(G61:H61)</f>
        <v>3392397380</v>
      </c>
      <c r="G61" s="26">
        <v>821122380</v>
      </c>
      <c r="H61" s="26">
        <v>2571275000</v>
      </c>
      <c r="I61" s="38">
        <f>F61/C61*100</f>
        <v>76.096845670704354</v>
      </c>
      <c r="J61" s="39">
        <f>G61/D61*100</f>
        <v>18.419075370121128</v>
      </c>
      <c r="K61" s="39"/>
    </row>
    <row r="62" spans="1:11" s="22" customFormat="1" ht="30">
      <c r="A62" s="24" t="s">
        <v>36</v>
      </c>
      <c r="B62" s="25" t="s">
        <v>109</v>
      </c>
      <c r="C62" s="26">
        <f>SUM(D62:E62)</f>
        <v>135079000000</v>
      </c>
      <c r="D62" s="26">
        <f>95000000000+1874000000+38205000000</f>
        <v>135079000000</v>
      </c>
      <c r="E62" s="26">
        <v>0</v>
      </c>
      <c r="F62" s="26">
        <f>SUM(G62:H62)</f>
        <v>197063246900</v>
      </c>
      <c r="G62" s="26">
        <v>196265246900</v>
      </c>
      <c r="H62" s="26">
        <v>798000000</v>
      </c>
      <c r="I62" s="38">
        <f>F62/C62*100</f>
        <v>145.88740433376023</v>
      </c>
      <c r="J62" s="39">
        <f>G62/D62*100</f>
        <v>145.29663892981145</v>
      </c>
      <c r="K62" s="39"/>
    </row>
    <row r="63" spans="1:11" s="22" customFormat="1" ht="45">
      <c r="A63" s="24" t="s">
        <v>44</v>
      </c>
      <c r="B63" s="25" t="s">
        <v>110</v>
      </c>
      <c r="C63" s="26">
        <f>SUM(D63:E63)</f>
        <v>105000000</v>
      </c>
      <c r="D63" s="26">
        <v>105000000</v>
      </c>
      <c r="E63" s="26"/>
      <c r="F63" s="26">
        <f>SUM(G63:H63)</f>
        <v>114935000</v>
      </c>
      <c r="G63" s="26">
        <v>114935000</v>
      </c>
      <c r="H63" s="26">
        <v>0</v>
      </c>
      <c r="I63" s="29"/>
      <c r="J63" s="30"/>
      <c r="K63" s="30"/>
    </row>
    <row r="64" spans="1:11" s="22" customFormat="1" ht="18" customHeight="1">
      <c r="A64" s="20" t="s">
        <v>21</v>
      </c>
      <c r="B64" s="23" t="s">
        <v>111</v>
      </c>
      <c r="C64" s="21">
        <f>SUM(D64:E64)</f>
        <v>740000000</v>
      </c>
      <c r="D64" s="21">
        <v>740000000</v>
      </c>
      <c r="E64" s="21"/>
      <c r="F64" s="21">
        <f>SUM(G64:H64)</f>
        <v>740000000</v>
      </c>
      <c r="G64" s="21">
        <v>500000000</v>
      </c>
      <c r="H64" s="21">
        <v>240000000</v>
      </c>
      <c r="I64" s="29">
        <f>F64/C64*100</f>
        <v>100</v>
      </c>
      <c r="J64" s="30">
        <f>G64/D64*100</f>
        <v>67.567567567567565</v>
      </c>
      <c r="K64" s="30"/>
    </row>
    <row r="65" spans="1:11" s="22" customFormat="1" ht="18" customHeight="1">
      <c r="A65" s="20" t="s">
        <v>34</v>
      </c>
      <c r="B65" s="23" t="s">
        <v>112</v>
      </c>
      <c r="C65" s="21">
        <v>0</v>
      </c>
      <c r="D65" s="21">
        <v>0</v>
      </c>
      <c r="E65" s="21">
        <v>0</v>
      </c>
      <c r="F65" s="21">
        <f>SUM(G65:H65)</f>
        <v>58150702348</v>
      </c>
      <c r="G65" s="21">
        <f>SUM(G66:G67)</f>
        <v>58150702348</v>
      </c>
      <c r="H65" s="21">
        <v>0</v>
      </c>
      <c r="I65" s="29"/>
      <c r="J65" s="30"/>
      <c r="K65" s="30"/>
    </row>
    <row r="66" spans="1:11" s="22" customFormat="1" ht="15">
      <c r="A66" s="24" t="s">
        <v>14</v>
      </c>
      <c r="B66" s="25" t="s">
        <v>113</v>
      </c>
      <c r="C66" s="26">
        <v>0</v>
      </c>
      <c r="D66" s="26">
        <v>0</v>
      </c>
      <c r="E66" s="26">
        <v>0</v>
      </c>
      <c r="F66" s="26">
        <f>SUM(G66:H66)</f>
        <v>47818000000</v>
      </c>
      <c r="G66" s="26">
        <v>47818000000</v>
      </c>
      <c r="H66" s="26">
        <v>0</v>
      </c>
      <c r="I66" s="29"/>
      <c r="J66" s="30"/>
      <c r="K66" s="30"/>
    </row>
    <row r="67" spans="1:11" s="22" customFormat="1" ht="15">
      <c r="A67" s="24" t="s">
        <v>21</v>
      </c>
      <c r="B67" s="25" t="s">
        <v>63</v>
      </c>
      <c r="C67" s="26">
        <v>0</v>
      </c>
      <c r="D67" s="26">
        <v>0</v>
      </c>
      <c r="E67" s="26">
        <v>0</v>
      </c>
      <c r="F67" s="26">
        <f>SUM(G67:H67)</f>
        <v>10332702348</v>
      </c>
      <c r="G67" s="26">
        <v>10332702348</v>
      </c>
      <c r="H67" s="26">
        <v>0</v>
      </c>
      <c r="I67" s="29"/>
      <c r="J67" s="30"/>
      <c r="K67" s="30"/>
    </row>
    <row r="68" spans="1:11" s="37" customFormat="1" ht="16.5" customHeight="1">
      <c r="A68" s="20" t="s">
        <v>33</v>
      </c>
      <c r="B68" s="23" t="s">
        <v>72</v>
      </c>
      <c r="C68" s="21">
        <v>0</v>
      </c>
      <c r="D68" s="21">
        <v>0</v>
      </c>
      <c r="E68" s="21">
        <v>0</v>
      </c>
      <c r="F68" s="21">
        <f>SUM(G68:H68)</f>
        <v>390657060102</v>
      </c>
      <c r="G68" s="21">
        <v>322800950908</v>
      </c>
      <c r="H68" s="21">
        <v>67856109194</v>
      </c>
      <c r="I68" s="29"/>
      <c r="J68" s="30"/>
      <c r="K68" s="30"/>
    </row>
    <row r="69" spans="1:11" s="37" customFormat="1" ht="16.5" customHeight="1">
      <c r="A69" s="20" t="s">
        <v>32</v>
      </c>
      <c r="B69" s="23" t="s">
        <v>71</v>
      </c>
      <c r="C69" s="21">
        <v>0</v>
      </c>
      <c r="D69" s="21">
        <v>0</v>
      </c>
      <c r="E69" s="21">
        <v>0</v>
      </c>
      <c r="F69" s="26">
        <f>SUM(G69:H69)</f>
        <v>177289300</v>
      </c>
      <c r="G69" s="21">
        <v>177289300</v>
      </c>
      <c r="H69" s="21"/>
      <c r="I69" s="21">
        <v>0</v>
      </c>
      <c r="J69" s="21">
        <v>0</v>
      </c>
      <c r="K69" s="21">
        <v>0</v>
      </c>
    </row>
    <row r="70" spans="1:11">
      <c r="A70" s="9"/>
      <c r="B70" s="15"/>
      <c r="C70" s="8"/>
      <c r="D70" s="8"/>
      <c r="E70" s="8"/>
      <c r="F70" s="8"/>
      <c r="G70" s="8"/>
      <c r="H70" s="8"/>
      <c r="I70" s="8"/>
      <c r="J70" s="8"/>
      <c r="K70" s="8"/>
    </row>
  </sheetData>
  <mergeCells count="22">
    <mergeCell ref="D9:E9"/>
    <mergeCell ref="F9:F13"/>
    <mergeCell ref="K10:K13"/>
    <mergeCell ref="D47:D49"/>
    <mergeCell ref="I1:K1"/>
    <mergeCell ref="A3:B3"/>
    <mergeCell ref="A4:K5"/>
    <mergeCell ref="A6:K6"/>
    <mergeCell ref="F8:K8"/>
    <mergeCell ref="A9:A13"/>
    <mergeCell ref="B9:B13"/>
    <mergeCell ref="C9:C13"/>
    <mergeCell ref="C47:C48"/>
    <mergeCell ref="E47:E48"/>
    <mergeCell ref="G9:H9"/>
    <mergeCell ref="I9:K9"/>
    <mergeCell ref="D10:D13"/>
    <mergeCell ref="E10:E13"/>
    <mergeCell ref="G10:G13"/>
    <mergeCell ref="H10:H13"/>
    <mergeCell ref="I10:I13"/>
    <mergeCell ref="J10:J13"/>
  </mergeCells>
  <pageMargins left="0.27559055118110198" right="0.15748031496063" top="0.87" bottom="0.57999999999999996" header="0.31496062992126" footer="0.31496062992126"/>
  <pageSetup paperSize="9" scale="76" fitToHeight="0" orientation="landscape" r:id="rId1"/>
  <headerFooter>
    <oddFooter>Page &amp;P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95"/>
  <sheetViews>
    <sheetView topLeftCell="A36" workbookViewId="0">
      <selection activeCell="A54" sqref="A54:B54"/>
    </sheetView>
  </sheetViews>
  <sheetFormatPr defaultRowHeight="15"/>
  <cols>
    <col min="1" max="1" width="6.7109375" customWidth="1"/>
    <col min="2" max="2" width="56.42578125" customWidth="1"/>
    <col min="3" max="3" width="10.7109375" hidden="1" customWidth="1"/>
    <col min="4" max="4" width="12.42578125" hidden="1" customWidth="1"/>
    <col min="5" max="5" width="18.5703125" customWidth="1"/>
    <col min="6" max="6" width="12.42578125" hidden="1" customWidth="1"/>
    <col min="7" max="7" width="13.7109375" hidden="1" customWidth="1"/>
    <col min="8" max="8" width="11.85546875" hidden="1" customWidth="1"/>
    <col min="9" max="9" width="19.42578125" customWidth="1"/>
    <col min="10" max="10" width="13" hidden="1" customWidth="1"/>
    <col min="11" max="11" width="11.85546875" hidden="1" customWidth="1"/>
    <col min="12" max="12" width="12.42578125" customWidth="1"/>
    <col min="13" max="13" width="13.28515625" hidden="1" customWidth="1"/>
    <col min="253" max="253" width="6.7109375" customWidth="1"/>
    <col min="254" max="254" width="56.42578125" customWidth="1"/>
    <col min="255" max="256" width="0" hidden="1" customWidth="1"/>
    <col min="257" max="257" width="15.7109375" customWidth="1"/>
    <col min="258" max="260" width="0" hidden="1" customWidth="1"/>
    <col min="261" max="261" width="15.7109375" customWidth="1"/>
    <col min="262" max="263" width="0" hidden="1" customWidth="1"/>
    <col min="264" max="264" width="14.28515625" customWidth="1"/>
    <col min="265" max="265" width="0" hidden="1" customWidth="1"/>
    <col min="266" max="266" width="9.140625" customWidth="1"/>
    <col min="268" max="268" width="15.42578125" customWidth="1"/>
    <col min="509" max="509" width="6.7109375" customWidth="1"/>
    <col min="510" max="510" width="56.42578125" customWidth="1"/>
    <col min="511" max="512" width="0" hidden="1" customWidth="1"/>
    <col min="513" max="513" width="15.7109375" customWidth="1"/>
    <col min="514" max="516" width="0" hidden="1" customWidth="1"/>
    <col min="517" max="517" width="15.7109375" customWidth="1"/>
    <col min="518" max="519" width="0" hidden="1" customWidth="1"/>
    <col min="520" max="520" width="14.28515625" customWidth="1"/>
    <col min="521" max="521" width="0" hidden="1" customWidth="1"/>
    <col min="522" max="522" width="9.140625" customWidth="1"/>
    <col min="524" max="524" width="15.42578125" customWidth="1"/>
    <col min="765" max="765" width="6.7109375" customWidth="1"/>
    <col min="766" max="766" width="56.42578125" customWidth="1"/>
    <col min="767" max="768" width="0" hidden="1" customWidth="1"/>
    <col min="769" max="769" width="15.7109375" customWidth="1"/>
    <col min="770" max="772" width="0" hidden="1" customWidth="1"/>
    <col min="773" max="773" width="15.7109375" customWidth="1"/>
    <col min="774" max="775" width="0" hidden="1" customWidth="1"/>
    <col min="776" max="776" width="14.28515625" customWidth="1"/>
    <col min="777" max="777" width="0" hidden="1" customWidth="1"/>
    <col min="778" max="778" width="9.140625" customWidth="1"/>
    <col min="780" max="780" width="15.42578125" customWidth="1"/>
    <col min="1021" max="1021" width="6.7109375" customWidth="1"/>
    <col min="1022" max="1022" width="56.42578125" customWidth="1"/>
    <col min="1023" max="1024" width="0" hidden="1" customWidth="1"/>
    <col min="1025" max="1025" width="15.7109375" customWidth="1"/>
    <col min="1026" max="1028" width="0" hidden="1" customWidth="1"/>
    <col min="1029" max="1029" width="15.7109375" customWidth="1"/>
    <col min="1030" max="1031" width="0" hidden="1" customWidth="1"/>
    <col min="1032" max="1032" width="14.28515625" customWidth="1"/>
    <col min="1033" max="1033" width="0" hidden="1" customWidth="1"/>
    <col min="1034" max="1034" width="9.140625" customWidth="1"/>
    <col min="1036" max="1036" width="15.42578125" customWidth="1"/>
    <col min="1277" max="1277" width="6.7109375" customWidth="1"/>
    <col min="1278" max="1278" width="56.42578125" customWidth="1"/>
    <col min="1279" max="1280" width="0" hidden="1" customWidth="1"/>
    <col min="1281" max="1281" width="15.7109375" customWidth="1"/>
    <col min="1282" max="1284" width="0" hidden="1" customWidth="1"/>
    <col min="1285" max="1285" width="15.7109375" customWidth="1"/>
    <col min="1286" max="1287" width="0" hidden="1" customWidth="1"/>
    <col min="1288" max="1288" width="14.28515625" customWidth="1"/>
    <col min="1289" max="1289" width="0" hidden="1" customWidth="1"/>
    <col min="1290" max="1290" width="9.140625" customWidth="1"/>
    <col min="1292" max="1292" width="15.42578125" customWidth="1"/>
    <col min="1533" max="1533" width="6.7109375" customWidth="1"/>
    <col min="1534" max="1534" width="56.42578125" customWidth="1"/>
    <col min="1535" max="1536" width="0" hidden="1" customWidth="1"/>
    <col min="1537" max="1537" width="15.7109375" customWidth="1"/>
    <col min="1538" max="1540" width="0" hidden="1" customWidth="1"/>
    <col min="1541" max="1541" width="15.7109375" customWidth="1"/>
    <col min="1542" max="1543" width="0" hidden="1" customWidth="1"/>
    <col min="1544" max="1544" width="14.28515625" customWidth="1"/>
    <col min="1545" max="1545" width="0" hidden="1" customWidth="1"/>
    <col min="1546" max="1546" width="9.140625" customWidth="1"/>
    <col min="1548" max="1548" width="15.42578125" customWidth="1"/>
    <col min="1789" max="1789" width="6.7109375" customWidth="1"/>
    <col min="1790" max="1790" width="56.42578125" customWidth="1"/>
    <col min="1791" max="1792" width="0" hidden="1" customWidth="1"/>
    <col min="1793" max="1793" width="15.7109375" customWidth="1"/>
    <col min="1794" max="1796" width="0" hidden="1" customWidth="1"/>
    <col min="1797" max="1797" width="15.7109375" customWidth="1"/>
    <col min="1798" max="1799" width="0" hidden="1" customWidth="1"/>
    <col min="1800" max="1800" width="14.28515625" customWidth="1"/>
    <col min="1801" max="1801" width="0" hidden="1" customWidth="1"/>
    <col min="1802" max="1802" width="9.140625" customWidth="1"/>
    <col min="1804" max="1804" width="15.42578125" customWidth="1"/>
    <col min="2045" max="2045" width="6.7109375" customWidth="1"/>
    <col min="2046" max="2046" width="56.42578125" customWidth="1"/>
    <col min="2047" max="2048" width="0" hidden="1" customWidth="1"/>
    <col min="2049" max="2049" width="15.7109375" customWidth="1"/>
    <col min="2050" max="2052" width="0" hidden="1" customWidth="1"/>
    <col min="2053" max="2053" width="15.7109375" customWidth="1"/>
    <col min="2054" max="2055" width="0" hidden="1" customWidth="1"/>
    <col min="2056" max="2056" width="14.28515625" customWidth="1"/>
    <col min="2057" max="2057" width="0" hidden="1" customWidth="1"/>
    <col min="2058" max="2058" width="9.140625" customWidth="1"/>
    <col min="2060" max="2060" width="15.42578125" customWidth="1"/>
    <col min="2301" max="2301" width="6.7109375" customWidth="1"/>
    <col min="2302" max="2302" width="56.42578125" customWidth="1"/>
    <col min="2303" max="2304" width="0" hidden="1" customWidth="1"/>
    <col min="2305" max="2305" width="15.7109375" customWidth="1"/>
    <col min="2306" max="2308" width="0" hidden="1" customWidth="1"/>
    <col min="2309" max="2309" width="15.7109375" customWidth="1"/>
    <col min="2310" max="2311" width="0" hidden="1" customWidth="1"/>
    <col min="2312" max="2312" width="14.28515625" customWidth="1"/>
    <col min="2313" max="2313" width="0" hidden="1" customWidth="1"/>
    <col min="2314" max="2314" width="9.140625" customWidth="1"/>
    <col min="2316" max="2316" width="15.42578125" customWidth="1"/>
    <col min="2557" max="2557" width="6.7109375" customWidth="1"/>
    <col min="2558" max="2558" width="56.42578125" customWidth="1"/>
    <col min="2559" max="2560" width="0" hidden="1" customWidth="1"/>
    <col min="2561" max="2561" width="15.7109375" customWidth="1"/>
    <col min="2562" max="2564" width="0" hidden="1" customWidth="1"/>
    <col min="2565" max="2565" width="15.7109375" customWidth="1"/>
    <col min="2566" max="2567" width="0" hidden="1" customWidth="1"/>
    <col min="2568" max="2568" width="14.28515625" customWidth="1"/>
    <col min="2569" max="2569" width="0" hidden="1" customWidth="1"/>
    <col min="2570" max="2570" width="9.140625" customWidth="1"/>
    <col min="2572" max="2572" width="15.42578125" customWidth="1"/>
    <col min="2813" max="2813" width="6.7109375" customWidth="1"/>
    <col min="2814" max="2814" width="56.42578125" customWidth="1"/>
    <col min="2815" max="2816" width="0" hidden="1" customWidth="1"/>
    <col min="2817" max="2817" width="15.7109375" customWidth="1"/>
    <col min="2818" max="2820" width="0" hidden="1" customWidth="1"/>
    <col min="2821" max="2821" width="15.7109375" customWidth="1"/>
    <col min="2822" max="2823" width="0" hidden="1" customWidth="1"/>
    <col min="2824" max="2824" width="14.28515625" customWidth="1"/>
    <col min="2825" max="2825" width="0" hidden="1" customWidth="1"/>
    <col min="2826" max="2826" width="9.140625" customWidth="1"/>
    <col min="2828" max="2828" width="15.42578125" customWidth="1"/>
    <col min="3069" max="3069" width="6.7109375" customWidth="1"/>
    <col min="3070" max="3070" width="56.42578125" customWidth="1"/>
    <col min="3071" max="3072" width="0" hidden="1" customWidth="1"/>
    <col min="3073" max="3073" width="15.7109375" customWidth="1"/>
    <col min="3074" max="3076" width="0" hidden="1" customWidth="1"/>
    <col min="3077" max="3077" width="15.7109375" customWidth="1"/>
    <col min="3078" max="3079" width="0" hidden="1" customWidth="1"/>
    <col min="3080" max="3080" width="14.28515625" customWidth="1"/>
    <col min="3081" max="3081" width="0" hidden="1" customWidth="1"/>
    <col min="3082" max="3082" width="9.140625" customWidth="1"/>
    <col min="3084" max="3084" width="15.42578125" customWidth="1"/>
    <col min="3325" max="3325" width="6.7109375" customWidth="1"/>
    <col min="3326" max="3326" width="56.42578125" customWidth="1"/>
    <col min="3327" max="3328" width="0" hidden="1" customWidth="1"/>
    <col min="3329" max="3329" width="15.7109375" customWidth="1"/>
    <col min="3330" max="3332" width="0" hidden="1" customWidth="1"/>
    <col min="3333" max="3333" width="15.7109375" customWidth="1"/>
    <col min="3334" max="3335" width="0" hidden="1" customWidth="1"/>
    <col min="3336" max="3336" width="14.28515625" customWidth="1"/>
    <col min="3337" max="3337" width="0" hidden="1" customWidth="1"/>
    <col min="3338" max="3338" width="9.140625" customWidth="1"/>
    <col min="3340" max="3340" width="15.42578125" customWidth="1"/>
    <col min="3581" max="3581" width="6.7109375" customWidth="1"/>
    <col min="3582" max="3582" width="56.42578125" customWidth="1"/>
    <col min="3583" max="3584" width="0" hidden="1" customWidth="1"/>
    <col min="3585" max="3585" width="15.7109375" customWidth="1"/>
    <col min="3586" max="3588" width="0" hidden="1" customWidth="1"/>
    <col min="3589" max="3589" width="15.7109375" customWidth="1"/>
    <col min="3590" max="3591" width="0" hidden="1" customWidth="1"/>
    <col min="3592" max="3592" width="14.28515625" customWidth="1"/>
    <col min="3593" max="3593" width="0" hidden="1" customWidth="1"/>
    <col min="3594" max="3594" width="9.140625" customWidth="1"/>
    <col min="3596" max="3596" width="15.42578125" customWidth="1"/>
    <col min="3837" max="3837" width="6.7109375" customWidth="1"/>
    <col min="3838" max="3838" width="56.42578125" customWidth="1"/>
    <col min="3839" max="3840" width="0" hidden="1" customWidth="1"/>
    <col min="3841" max="3841" width="15.7109375" customWidth="1"/>
    <col min="3842" max="3844" width="0" hidden="1" customWidth="1"/>
    <col min="3845" max="3845" width="15.7109375" customWidth="1"/>
    <col min="3846" max="3847" width="0" hidden="1" customWidth="1"/>
    <col min="3848" max="3848" width="14.28515625" customWidth="1"/>
    <col min="3849" max="3849" width="0" hidden="1" customWidth="1"/>
    <col min="3850" max="3850" width="9.140625" customWidth="1"/>
    <col min="3852" max="3852" width="15.42578125" customWidth="1"/>
    <col min="4093" max="4093" width="6.7109375" customWidth="1"/>
    <col min="4094" max="4094" width="56.42578125" customWidth="1"/>
    <col min="4095" max="4096" width="0" hidden="1" customWidth="1"/>
    <col min="4097" max="4097" width="15.7109375" customWidth="1"/>
    <col min="4098" max="4100" width="0" hidden="1" customWidth="1"/>
    <col min="4101" max="4101" width="15.7109375" customWidth="1"/>
    <col min="4102" max="4103" width="0" hidden="1" customWidth="1"/>
    <col min="4104" max="4104" width="14.28515625" customWidth="1"/>
    <col min="4105" max="4105" width="0" hidden="1" customWidth="1"/>
    <col min="4106" max="4106" width="9.140625" customWidth="1"/>
    <col min="4108" max="4108" width="15.42578125" customWidth="1"/>
    <col min="4349" max="4349" width="6.7109375" customWidth="1"/>
    <col min="4350" max="4350" width="56.42578125" customWidth="1"/>
    <col min="4351" max="4352" width="0" hidden="1" customWidth="1"/>
    <col min="4353" max="4353" width="15.7109375" customWidth="1"/>
    <col min="4354" max="4356" width="0" hidden="1" customWidth="1"/>
    <col min="4357" max="4357" width="15.7109375" customWidth="1"/>
    <col min="4358" max="4359" width="0" hidden="1" customWidth="1"/>
    <col min="4360" max="4360" width="14.28515625" customWidth="1"/>
    <col min="4361" max="4361" width="0" hidden="1" customWidth="1"/>
    <col min="4362" max="4362" width="9.140625" customWidth="1"/>
    <col min="4364" max="4364" width="15.42578125" customWidth="1"/>
    <col min="4605" max="4605" width="6.7109375" customWidth="1"/>
    <col min="4606" max="4606" width="56.42578125" customWidth="1"/>
    <col min="4607" max="4608" width="0" hidden="1" customWidth="1"/>
    <col min="4609" max="4609" width="15.7109375" customWidth="1"/>
    <col min="4610" max="4612" width="0" hidden="1" customWidth="1"/>
    <col min="4613" max="4613" width="15.7109375" customWidth="1"/>
    <col min="4614" max="4615" width="0" hidden="1" customWidth="1"/>
    <col min="4616" max="4616" width="14.28515625" customWidth="1"/>
    <col min="4617" max="4617" width="0" hidden="1" customWidth="1"/>
    <col min="4618" max="4618" width="9.140625" customWidth="1"/>
    <col min="4620" max="4620" width="15.42578125" customWidth="1"/>
    <col min="4861" max="4861" width="6.7109375" customWidth="1"/>
    <col min="4862" max="4862" width="56.42578125" customWidth="1"/>
    <col min="4863" max="4864" width="0" hidden="1" customWidth="1"/>
    <col min="4865" max="4865" width="15.7109375" customWidth="1"/>
    <col min="4866" max="4868" width="0" hidden="1" customWidth="1"/>
    <col min="4869" max="4869" width="15.7109375" customWidth="1"/>
    <col min="4870" max="4871" width="0" hidden="1" customWidth="1"/>
    <col min="4872" max="4872" width="14.28515625" customWidth="1"/>
    <col min="4873" max="4873" width="0" hidden="1" customWidth="1"/>
    <col min="4874" max="4874" width="9.140625" customWidth="1"/>
    <col min="4876" max="4876" width="15.42578125" customWidth="1"/>
    <col min="5117" max="5117" width="6.7109375" customWidth="1"/>
    <col min="5118" max="5118" width="56.42578125" customWidth="1"/>
    <col min="5119" max="5120" width="0" hidden="1" customWidth="1"/>
    <col min="5121" max="5121" width="15.7109375" customWidth="1"/>
    <col min="5122" max="5124" width="0" hidden="1" customWidth="1"/>
    <col min="5125" max="5125" width="15.7109375" customWidth="1"/>
    <col min="5126" max="5127" width="0" hidden="1" customWidth="1"/>
    <col min="5128" max="5128" width="14.28515625" customWidth="1"/>
    <col min="5129" max="5129" width="0" hidden="1" customWidth="1"/>
    <col min="5130" max="5130" width="9.140625" customWidth="1"/>
    <col min="5132" max="5132" width="15.42578125" customWidth="1"/>
    <col min="5373" max="5373" width="6.7109375" customWidth="1"/>
    <col min="5374" max="5374" width="56.42578125" customWidth="1"/>
    <col min="5375" max="5376" width="0" hidden="1" customWidth="1"/>
    <col min="5377" max="5377" width="15.7109375" customWidth="1"/>
    <col min="5378" max="5380" width="0" hidden="1" customWidth="1"/>
    <col min="5381" max="5381" width="15.7109375" customWidth="1"/>
    <col min="5382" max="5383" width="0" hidden="1" customWidth="1"/>
    <col min="5384" max="5384" width="14.28515625" customWidth="1"/>
    <col min="5385" max="5385" width="0" hidden="1" customWidth="1"/>
    <col min="5386" max="5386" width="9.140625" customWidth="1"/>
    <col min="5388" max="5388" width="15.42578125" customWidth="1"/>
    <col min="5629" max="5629" width="6.7109375" customWidth="1"/>
    <col min="5630" max="5630" width="56.42578125" customWidth="1"/>
    <col min="5631" max="5632" width="0" hidden="1" customWidth="1"/>
    <col min="5633" max="5633" width="15.7109375" customWidth="1"/>
    <col min="5634" max="5636" width="0" hidden="1" customWidth="1"/>
    <col min="5637" max="5637" width="15.7109375" customWidth="1"/>
    <col min="5638" max="5639" width="0" hidden="1" customWidth="1"/>
    <col min="5640" max="5640" width="14.28515625" customWidth="1"/>
    <col min="5641" max="5641" width="0" hidden="1" customWidth="1"/>
    <col min="5642" max="5642" width="9.140625" customWidth="1"/>
    <col min="5644" max="5644" width="15.42578125" customWidth="1"/>
    <col min="5885" max="5885" width="6.7109375" customWidth="1"/>
    <col min="5886" max="5886" width="56.42578125" customWidth="1"/>
    <col min="5887" max="5888" width="0" hidden="1" customWidth="1"/>
    <col min="5889" max="5889" width="15.7109375" customWidth="1"/>
    <col min="5890" max="5892" width="0" hidden="1" customWidth="1"/>
    <col min="5893" max="5893" width="15.7109375" customWidth="1"/>
    <col min="5894" max="5895" width="0" hidden="1" customWidth="1"/>
    <col min="5896" max="5896" width="14.28515625" customWidth="1"/>
    <col min="5897" max="5897" width="0" hidden="1" customWidth="1"/>
    <col min="5898" max="5898" width="9.140625" customWidth="1"/>
    <col min="5900" max="5900" width="15.42578125" customWidth="1"/>
    <col min="6141" max="6141" width="6.7109375" customWidth="1"/>
    <col min="6142" max="6142" width="56.42578125" customWidth="1"/>
    <col min="6143" max="6144" width="0" hidden="1" customWidth="1"/>
    <col min="6145" max="6145" width="15.7109375" customWidth="1"/>
    <col min="6146" max="6148" width="0" hidden="1" customWidth="1"/>
    <col min="6149" max="6149" width="15.7109375" customWidth="1"/>
    <col min="6150" max="6151" width="0" hidden="1" customWidth="1"/>
    <col min="6152" max="6152" width="14.28515625" customWidth="1"/>
    <col min="6153" max="6153" width="0" hidden="1" customWidth="1"/>
    <col min="6154" max="6154" width="9.140625" customWidth="1"/>
    <col min="6156" max="6156" width="15.42578125" customWidth="1"/>
    <col min="6397" max="6397" width="6.7109375" customWidth="1"/>
    <col min="6398" max="6398" width="56.42578125" customWidth="1"/>
    <col min="6399" max="6400" width="0" hidden="1" customWidth="1"/>
    <col min="6401" max="6401" width="15.7109375" customWidth="1"/>
    <col min="6402" max="6404" width="0" hidden="1" customWidth="1"/>
    <col min="6405" max="6405" width="15.7109375" customWidth="1"/>
    <col min="6406" max="6407" width="0" hidden="1" customWidth="1"/>
    <col min="6408" max="6408" width="14.28515625" customWidth="1"/>
    <col min="6409" max="6409" width="0" hidden="1" customWidth="1"/>
    <col min="6410" max="6410" width="9.140625" customWidth="1"/>
    <col min="6412" max="6412" width="15.42578125" customWidth="1"/>
    <col min="6653" max="6653" width="6.7109375" customWidth="1"/>
    <col min="6654" max="6654" width="56.42578125" customWidth="1"/>
    <col min="6655" max="6656" width="0" hidden="1" customWidth="1"/>
    <col min="6657" max="6657" width="15.7109375" customWidth="1"/>
    <col min="6658" max="6660" width="0" hidden="1" customWidth="1"/>
    <col min="6661" max="6661" width="15.7109375" customWidth="1"/>
    <col min="6662" max="6663" width="0" hidden="1" customWidth="1"/>
    <col min="6664" max="6664" width="14.28515625" customWidth="1"/>
    <col min="6665" max="6665" width="0" hidden="1" customWidth="1"/>
    <col min="6666" max="6666" width="9.140625" customWidth="1"/>
    <col min="6668" max="6668" width="15.42578125" customWidth="1"/>
    <col min="6909" max="6909" width="6.7109375" customWidth="1"/>
    <col min="6910" max="6910" width="56.42578125" customWidth="1"/>
    <col min="6911" max="6912" width="0" hidden="1" customWidth="1"/>
    <col min="6913" max="6913" width="15.7109375" customWidth="1"/>
    <col min="6914" max="6916" width="0" hidden="1" customWidth="1"/>
    <col min="6917" max="6917" width="15.7109375" customWidth="1"/>
    <col min="6918" max="6919" width="0" hidden="1" customWidth="1"/>
    <col min="6920" max="6920" width="14.28515625" customWidth="1"/>
    <col min="6921" max="6921" width="0" hidden="1" customWidth="1"/>
    <col min="6922" max="6922" width="9.140625" customWidth="1"/>
    <col min="6924" max="6924" width="15.42578125" customWidth="1"/>
    <col min="7165" max="7165" width="6.7109375" customWidth="1"/>
    <col min="7166" max="7166" width="56.42578125" customWidth="1"/>
    <col min="7167" max="7168" width="0" hidden="1" customWidth="1"/>
    <col min="7169" max="7169" width="15.7109375" customWidth="1"/>
    <col min="7170" max="7172" width="0" hidden="1" customWidth="1"/>
    <col min="7173" max="7173" width="15.7109375" customWidth="1"/>
    <col min="7174" max="7175" width="0" hidden="1" customWidth="1"/>
    <col min="7176" max="7176" width="14.28515625" customWidth="1"/>
    <col min="7177" max="7177" width="0" hidden="1" customWidth="1"/>
    <col min="7178" max="7178" width="9.140625" customWidth="1"/>
    <col min="7180" max="7180" width="15.42578125" customWidth="1"/>
    <col min="7421" max="7421" width="6.7109375" customWidth="1"/>
    <col min="7422" max="7422" width="56.42578125" customWidth="1"/>
    <col min="7423" max="7424" width="0" hidden="1" customWidth="1"/>
    <col min="7425" max="7425" width="15.7109375" customWidth="1"/>
    <col min="7426" max="7428" width="0" hidden="1" customWidth="1"/>
    <col min="7429" max="7429" width="15.7109375" customWidth="1"/>
    <col min="7430" max="7431" width="0" hidden="1" customWidth="1"/>
    <col min="7432" max="7432" width="14.28515625" customWidth="1"/>
    <col min="7433" max="7433" width="0" hidden="1" customWidth="1"/>
    <col min="7434" max="7434" width="9.140625" customWidth="1"/>
    <col min="7436" max="7436" width="15.42578125" customWidth="1"/>
    <col min="7677" max="7677" width="6.7109375" customWidth="1"/>
    <col min="7678" max="7678" width="56.42578125" customWidth="1"/>
    <col min="7679" max="7680" width="0" hidden="1" customWidth="1"/>
    <col min="7681" max="7681" width="15.7109375" customWidth="1"/>
    <col min="7682" max="7684" width="0" hidden="1" customWidth="1"/>
    <col min="7685" max="7685" width="15.7109375" customWidth="1"/>
    <col min="7686" max="7687" width="0" hidden="1" customWidth="1"/>
    <col min="7688" max="7688" width="14.28515625" customWidth="1"/>
    <col min="7689" max="7689" width="0" hidden="1" customWidth="1"/>
    <col min="7690" max="7690" width="9.140625" customWidth="1"/>
    <col min="7692" max="7692" width="15.42578125" customWidth="1"/>
    <col min="7933" max="7933" width="6.7109375" customWidth="1"/>
    <col min="7934" max="7934" width="56.42578125" customWidth="1"/>
    <col min="7935" max="7936" width="0" hidden="1" customWidth="1"/>
    <col min="7937" max="7937" width="15.7109375" customWidth="1"/>
    <col min="7938" max="7940" width="0" hidden="1" customWidth="1"/>
    <col min="7941" max="7941" width="15.7109375" customWidth="1"/>
    <col min="7942" max="7943" width="0" hidden="1" customWidth="1"/>
    <col min="7944" max="7944" width="14.28515625" customWidth="1"/>
    <col min="7945" max="7945" width="0" hidden="1" customWidth="1"/>
    <col min="7946" max="7946" width="9.140625" customWidth="1"/>
    <col min="7948" max="7948" width="15.42578125" customWidth="1"/>
    <col min="8189" max="8189" width="6.7109375" customWidth="1"/>
    <col min="8190" max="8190" width="56.42578125" customWidth="1"/>
    <col min="8191" max="8192" width="0" hidden="1" customWidth="1"/>
    <col min="8193" max="8193" width="15.7109375" customWidth="1"/>
    <col min="8194" max="8196" width="0" hidden="1" customWidth="1"/>
    <col min="8197" max="8197" width="15.7109375" customWidth="1"/>
    <col min="8198" max="8199" width="0" hidden="1" customWidth="1"/>
    <col min="8200" max="8200" width="14.28515625" customWidth="1"/>
    <col min="8201" max="8201" width="0" hidden="1" customWidth="1"/>
    <col min="8202" max="8202" width="9.140625" customWidth="1"/>
    <col min="8204" max="8204" width="15.42578125" customWidth="1"/>
    <col min="8445" max="8445" width="6.7109375" customWidth="1"/>
    <col min="8446" max="8446" width="56.42578125" customWidth="1"/>
    <col min="8447" max="8448" width="0" hidden="1" customWidth="1"/>
    <col min="8449" max="8449" width="15.7109375" customWidth="1"/>
    <col min="8450" max="8452" width="0" hidden="1" customWidth="1"/>
    <col min="8453" max="8453" width="15.7109375" customWidth="1"/>
    <col min="8454" max="8455" width="0" hidden="1" customWidth="1"/>
    <col min="8456" max="8456" width="14.28515625" customWidth="1"/>
    <col min="8457" max="8457" width="0" hidden="1" customWidth="1"/>
    <col min="8458" max="8458" width="9.140625" customWidth="1"/>
    <col min="8460" max="8460" width="15.42578125" customWidth="1"/>
    <col min="8701" max="8701" width="6.7109375" customWidth="1"/>
    <col min="8702" max="8702" width="56.42578125" customWidth="1"/>
    <col min="8703" max="8704" width="0" hidden="1" customWidth="1"/>
    <col min="8705" max="8705" width="15.7109375" customWidth="1"/>
    <col min="8706" max="8708" width="0" hidden="1" customWidth="1"/>
    <col min="8709" max="8709" width="15.7109375" customWidth="1"/>
    <col min="8710" max="8711" width="0" hidden="1" customWidth="1"/>
    <col min="8712" max="8712" width="14.28515625" customWidth="1"/>
    <col min="8713" max="8713" width="0" hidden="1" customWidth="1"/>
    <col min="8714" max="8714" width="9.140625" customWidth="1"/>
    <col min="8716" max="8716" width="15.42578125" customWidth="1"/>
    <col min="8957" max="8957" width="6.7109375" customWidth="1"/>
    <col min="8958" max="8958" width="56.42578125" customWidth="1"/>
    <col min="8959" max="8960" width="0" hidden="1" customWidth="1"/>
    <col min="8961" max="8961" width="15.7109375" customWidth="1"/>
    <col min="8962" max="8964" width="0" hidden="1" customWidth="1"/>
    <col min="8965" max="8965" width="15.7109375" customWidth="1"/>
    <col min="8966" max="8967" width="0" hidden="1" customWidth="1"/>
    <col min="8968" max="8968" width="14.28515625" customWidth="1"/>
    <col min="8969" max="8969" width="0" hidden="1" customWidth="1"/>
    <col min="8970" max="8970" width="9.140625" customWidth="1"/>
    <col min="8972" max="8972" width="15.42578125" customWidth="1"/>
    <col min="9213" max="9213" width="6.7109375" customWidth="1"/>
    <col min="9214" max="9214" width="56.42578125" customWidth="1"/>
    <col min="9215" max="9216" width="0" hidden="1" customWidth="1"/>
    <col min="9217" max="9217" width="15.7109375" customWidth="1"/>
    <col min="9218" max="9220" width="0" hidden="1" customWidth="1"/>
    <col min="9221" max="9221" width="15.7109375" customWidth="1"/>
    <col min="9222" max="9223" width="0" hidden="1" customWidth="1"/>
    <col min="9224" max="9224" width="14.28515625" customWidth="1"/>
    <col min="9225" max="9225" width="0" hidden="1" customWidth="1"/>
    <col min="9226" max="9226" width="9.140625" customWidth="1"/>
    <col min="9228" max="9228" width="15.42578125" customWidth="1"/>
    <col min="9469" max="9469" width="6.7109375" customWidth="1"/>
    <col min="9470" max="9470" width="56.42578125" customWidth="1"/>
    <col min="9471" max="9472" width="0" hidden="1" customWidth="1"/>
    <col min="9473" max="9473" width="15.7109375" customWidth="1"/>
    <col min="9474" max="9476" width="0" hidden="1" customWidth="1"/>
    <col min="9477" max="9477" width="15.7109375" customWidth="1"/>
    <col min="9478" max="9479" width="0" hidden="1" customWidth="1"/>
    <col min="9480" max="9480" width="14.28515625" customWidth="1"/>
    <col min="9481" max="9481" width="0" hidden="1" customWidth="1"/>
    <col min="9482" max="9482" width="9.140625" customWidth="1"/>
    <col min="9484" max="9484" width="15.42578125" customWidth="1"/>
    <col min="9725" max="9725" width="6.7109375" customWidth="1"/>
    <col min="9726" max="9726" width="56.42578125" customWidth="1"/>
    <col min="9727" max="9728" width="0" hidden="1" customWidth="1"/>
    <col min="9729" max="9729" width="15.7109375" customWidth="1"/>
    <col min="9730" max="9732" width="0" hidden="1" customWidth="1"/>
    <col min="9733" max="9733" width="15.7109375" customWidth="1"/>
    <col min="9734" max="9735" width="0" hidden="1" customWidth="1"/>
    <col min="9736" max="9736" width="14.28515625" customWidth="1"/>
    <col min="9737" max="9737" width="0" hidden="1" customWidth="1"/>
    <col min="9738" max="9738" width="9.140625" customWidth="1"/>
    <col min="9740" max="9740" width="15.42578125" customWidth="1"/>
    <col min="9981" max="9981" width="6.7109375" customWidth="1"/>
    <col min="9982" max="9982" width="56.42578125" customWidth="1"/>
    <col min="9983" max="9984" width="0" hidden="1" customWidth="1"/>
    <col min="9985" max="9985" width="15.7109375" customWidth="1"/>
    <col min="9986" max="9988" width="0" hidden="1" customWidth="1"/>
    <col min="9989" max="9989" width="15.7109375" customWidth="1"/>
    <col min="9990" max="9991" width="0" hidden="1" customWidth="1"/>
    <col min="9992" max="9992" width="14.28515625" customWidth="1"/>
    <col min="9993" max="9993" width="0" hidden="1" customWidth="1"/>
    <col min="9994" max="9994" width="9.140625" customWidth="1"/>
    <col min="9996" max="9996" width="15.42578125" customWidth="1"/>
    <col min="10237" max="10237" width="6.7109375" customWidth="1"/>
    <col min="10238" max="10238" width="56.42578125" customWidth="1"/>
    <col min="10239" max="10240" width="0" hidden="1" customWidth="1"/>
    <col min="10241" max="10241" width="15.7109375" customWidth="1"/>
    <col min="10242" max="10244" width="0" hidden="1" customWidth="1"/>
    <col min="10245" max="10245" width="15.7109375" customWidth="1"/>
    <col min="10246" max="10247" width="0" hidden="1" customWidth="1"/>
    <col min="10248" max="10248" width="14.28515625" customWidth="1"/>
    <col min="10249" max="10249" width="0" hidden="1" customWidth="1"/>
    <col min="10250" max="10250" width="9.140625" customWidth="1"/>
    <col min="10252" max="10252" width="15.42578125" customWidth="1"/>
    <col min="10493" max="10493" width="6.7109375" customWidth="1"/>
    <col min="10494" max="10494" width="56.42578125" customWidth="1"/>
    <col min="10495" max="10496" width="0" hidden="1" customWidth="1"/>
    <col min="10497" max="10497" width="15.7109375" customWidth="1"/>
    <col min="10498" max="10500" width="0" hidden="1" customWidth="1"/>
    <col min="10501" max="10501" width="15.7109375" customWidth="1"/>
    <col min="10502" max="10503" width="0" hidden="1" customWidth="1"/>
    <col min="10504" max="10504" width="14.28515625" customWidth="1"/>
    <col min="10505" max="10505" width="0" hidden="1" customWidth="1"/>
    <col min="10506" max="10506" width="9.140625" customWidth="1"/>
    <col min="10508" max="10508" width="15.42578125" customWidth="1"/>
    <col min="10749" max="10749" width="6.7109375" customWidth="1"/>
    <col min="10750" max="10750" width="56.42578125" customWidth="1"/>
    <col min="10751" max="10752" width="0" hidden="1" customWidth="1"/>
    <col min="10753" max="10753" width="15.7109375" customWidth="1"/>
    <col min="10754" max="10756" width="0" hidden="1" customWidth="1"/>
    <col min="10757" max="10757" width="15.7109375" customWidth="1"/>
    <col min="10758" max="10759" width="0" hidden="1" customWidth="1"/>
    <col min="10760" max="10760" width="14.28515625" customWidth="1"/>
    <col min="10761" max="10761" width="0" hidden="1" customWidth="1"/>
    <col min="10762" max="10762" width="9.140625" customWidth="1"/>
    <col min="10764" max="10764" width="15.42578125" customWidth="1"/>
    <col min="11005" max="11005" width="6.7109375" customWidth="1"/>
    <col min="11006" max="11006" width="56.42578125" customWidth="1"/>
    <col min="11007" max="11008" width="0" hidden="1" customWidth="1"/>
    <col min="11009" max="11009" width="15.7109375" customWidth="1"/>
    <col min="11010" max="11012" width="0" hidden="1" customWidth="1"/>
    <col min="11013" max="11013" width="15.7109375" customWidth="1"/>
    <col min="11014" max="11015" width="0" hidden="1" customWidth="1"/>
    <col min="11016" max="11016" width="14.28515625" customWidth="1"/>
    <col min="11017" max="11017" width="0" hidden="1" customWidth="1"/>
    <col min="11018" max="11018" width="9.140625" customWidth="1"/>
    <col min="11020" max="11020" width="15.42578125" customWidth="1"/>
    <col min="11261" max="11261" width="6.7109375" customWidth="1"/>
    <col min="11262" max="11262" width="56.42578125" customWidth="1"/>
    <col min="11263" max="11264" width="0" hidden="1" customWidth="1"/>
    <col min="11265" max="11265" width="15.7109375" customWidth="1"/>
    <col min="11266" max="11268" width="0" hidden="1" customWidth="1"/>
    <col min="11269" max="11269" width="15.7109375" customWidth="1"/>
    <col min="11270" max="11271" width="0" hidden="1" customWidth="1"/>
    <col min="11272" max="11272" width="14.28515625" customWidth="1"/>
    <col min="11273" max="11273" width="0" hidden="1" customWidth="1"/>
    <col min="11274" max="11274" width="9.140625" customWidth="1"/>
    <col min="11276" max="11276" width="15.42578125" customWidth="1"/>
    <col min="11517" max="11517" width="6.7109375" customWidth="1"/>
    <col min="11518" max="11518" width="56.42578125" customWidth="1"/>
    <col min="11519" max="11520" width="0" hidden="1" customWidth="1"/>
    <col min="11521" max="11521" width="15.7109375" customWidth="1"/>
    <col min="11522" max="11524" width="0" hidden="1" customWidth="1"/>
    <col min="11525" max="11525" width="15.7109375" customWidth="1"/>
    <col min="11526" max="11527" width="0" hidden="1" customWidth="1"/>
    <col min="11528" max="11528" width="14.28515625" customWidth="1"/>
    <col min="11529" max="11529" width="0" hidden="1" customWidth="1"/>
    <col min="11530" max="11530" width="9.140625" customWidth="1"/>
    <col min="11532" max="11532" width="15.42578125" customWidth="1"/>
    <col min="11773" max="11773" width="6.7109375" customWidth="1"/>
    <col min="11774" max="11774" width="56.42578125" customWidth="1"/>
    <col min="11775" max="11776" width="0" hidden="1" customWidth="1"/>
    <col min="11777" max="11777" width="15.7109375" customWidth="1"/>
    <col min="11778" max="11780" width="0" hidden="1" customWidth="1"/>
    <col min="11781" max="11781" width="15.7109375" customWidth="1"/>
    <col min="11782" max="11783" width="0" hidden="1" customWidth="1"/>
    <col min="11784" max="11784" width="14.28515625" customWidth="1"/>
    <col min="11785" max="11785" width="0" hidden="1" customWidth="1"/>
    <col min="11786" max="11786" width="9.140625" customWidth="1"/>
    <col min="11788" max="11788" width="15.42578125" customWidth="1"/>
    <col min="12029" max="12029" width="6.7109375" customWidth="1"/>
    <col min="12030" max="12030" width="56.42578125" customWidth="1"/>
    <col min="12031" max="12032" width="0" hidden="1" customWidth="1"/>
    <col min="12033" max="12033" width="15.7109375" customWidth="1"/>
    <col min="12034" max="12036" width="0" hidden="1" customWidth="1"/>
    <col min="12037" max="12037" width="15.7109375" customWidth="1"/>
    <col min="12038" max="12039" width="0" hidden="1" customWidth="1"/>
    <col min="12040" max="12040" width="14.28515625" customWidth="1"/>
    <col min="12041" max="12041" width="0" hidden="1" customWidth="1"/>
    <col min="12042" max="12042" width="9.140625" customWidth="1"/>
    <col min="12044" max="12044" width="15.42578125" customWidth="1"/>
    <col min="12285" max="12285" width="6.7109375" customWidth="1"/>
    <col min="12286" max="12286" width="56.42578125" customWidth="1"/>
    <col min="12287" max="12288" width="0" hidden="1" customWidth="1"/>
    <col min="12289" max="12289" width="15.7109375" customWidth="1"/>
    <col min="12290" max="12292" width="0" hidden="1" customWidth="1"/>
    <col min="12293" max="12293" width="15.7109375" customWidth="1"/>
    <col min="12294" max="12295" width="0" hidden="1" customWidth="1"/>
    <col min="12296" max="12296" width="14.28515625" customWidth="1"/>
    <col min="12297" max="12297" width="0" hidden="1" customWidth="1"/>
    <col min="12298" max="12298" width="9.140625" customWidth="1"/>
    <col min="12300" max="12300" width="15.42578125" customWidth="1"/>
    <col min="12541" max="12541" width="6.7109375" customWidth="1"/>
    <col min="12542" max="12542" width="56.42578125" customWidth="1"/>
    <col min="12543" max="12544" width="0" hidden="1" customWidth="1"/>
    <col min="12545" max="12545" width="15.7109375" customWidth="1"/>
    <col min="12546" max="12548" width="0" hidden="1" customWidth="1"/>
    <col min="12549" max="12549" width="15.7109375" customWidth="1"/>
    <col min="12550" max="12551" width="0" hidden="1" customWidth="1"/>
    <col min="12552" max="12552" width="14.28515625" customWidth="1"/>
    <col min="12553" max="12553" width="0" hidden="1" customWidth="1"/>
    <col min="12554" max="12554" width="9.140625" customWidth="1"/>
    <col min="12556" max="12556" width="15.42578125" customWidth="1"/>
    <col min="12797" max="12797" width="6.7109375" customWidth="1"/>
    <col min="12798" max="12798" width="56.42578125" customWidth="1"/>
    <col min="12799" max="12800" width="0" hidden="1" customWidth="1"/>
    <col min="12801" max="12801" width="15.7109375" customWidth="1"/>
    <col min="12802" max="12804" width="0" hidden="1" customWidth="1"/>
    <col min="12805" max="12805" width="15.7109375" customWidth="1"/>
    <col min="12806" max="12807" width="0" hidden="1" customWidth="1"/>
    <col min="12808" max="12808" width="14.28515625" customWidth="1"/>
    <col min="12809" max="12809" width="0" hidden="1" customWidth="1"/>
    <col min="12810" max="12810" width="9.140625" customWidth="1"/>
    <col min="12812" max="12812" width="15.42578125" customWidth="1"/>
    <col min="13053" max="13053" width="6.7109375" customWidth="1"/>
    <col min="13054" max="13054" width="56.42578125" customWidth="1"/>
    <col min="13055" max="13056" width="0" hidden="1" customWidth="1"/>
    <col min="13057" max="13057" width="15.7109375" customWidth="1"/>
    <col min="13058" max="13060" width="0" hidden="1" customWidth="1"/>
    <col min="13061" max="13061" width="15.7109375" customWidth="1"/>
    <col min="13062" max="13063" width="0" hidden="1" customWidth="1"/>
    <col min="13064" max="13064" width="14.28515625" customWidth="1"/>
    <col min="13065" max="13065" width="0" hidden="1" customWidth="1"/>
    <col min="13066" max="13066" width="9.140625" customWidth="1"/>
    <col min="13068" max="13068" width="15.42578125" customWidth="1"/>
    <col min="13309" max="13309" width="6.7109375" customWidth="1"/>
    <col min="13310" max="13310" width="56.42578125" customWidth="1"/>
    <col min="13311" max="13312" width="0" hidden="1" customWidth="1"/>
    <col min="13313" max="13313" width="15.7109375" customWidth="1"/>
    <col min="13314" max="13316" width="0" hidden="1" customWidth="1"/>
    <col min="13317" max="13317" width="15.7109375" customWidth="1"/>
    <col min="13318" max="13319" width="0" hidden="1" customWidth="1"/>
    <col min="13320" max="13320" width="14.28515625" customWidth="1"/>
    <col min="13321" max="13321" width="0" hidden="1" customWidth="1"/>
    <col min="13322" max="13322" width="9.140625" customWidth="1"/>
    <col min="13324" max="13324" width="15.42578125" customWidth="1"/>
    <col min="13565" max="13565" width="6.7109375" customWidth="1"/>
    <col min="13566" max="13566" width="56.42578125" customWidth="1"/>
    <col min="13567" max="13568" width="0" hidden="1" customWidth="1"/>
    <col min="13569" max="13569" width="15.7109375" customWidth="1"/>
    <col min="13570" max="13572" width="0" hidden="1" customWidth="1"/>
    <col min="13573" max="13573" width="15.7109375" customWidth="1"/>
    <col min="13574" max="13575" width="0" hidden="1" customWidth="1"/>
    <col min="13576" max="13576" width="14.28515625" customWidth="1"/>
    <col min="13577" max="13577" width="0" hidden="1" customWidth="1"/>
    <col min="13578" max="13578" width="9.140625" customWidth="1"/>
    <col min="13580" max="13580" width="15.42578125" customWidth="1"/>
    <col min="13821" max="13821" width="6.7109375" customWidth="1"/>
    <col min="13822" max="13822" width="56.42578125" customWidth="1"/>
    <col min="13823" max="13824" width="0" hidden="1" customWidth="1"/>
    <col min="13825" max="13825" width="15.7109375" customWidth="1"/>
    <col min="13826" max="13828" width="0" hidden="1" customWidth="1"/>
    <col min="13829" max="13829" width="15.7109375" customWidth="1"/>
    <col min="13830" max="13831" width="0" hidden="1" customWidth="1"/>
    <col min="13832" max="13832" width="14.28515625" customWidth="1"/>
    <col min="13833" max="13833" width="0" hidden="1" customWidth="1"/>
    <col min="13834" max="13834" width="9.140625" customWidth="1"/>
    <col min="13836" max="13836" width="15.42578125" customWidth="1"/>
    <col min="14077" max="14077" width="6.7109375" customWidth="1"/>
    <col min="14078" max="14078" width="56.42578125" customWidth="1"/>
    <col min="14079" max="14080" width="0" hidden="1" customWidth="1"/>
    <col min="14081" max="14081" width="15.7109375" customWidth="1"/>
    <col min="14082" max="14084" width="0" hidden="1" customWidth="1"/>
    <col min="14085" max="14085" width="15.7109375" customWidth="1"/>
    <col min="14086" max="14087" width="0" hidden="1" customWidth="1"/>
    <col min="14088" max="14088" width="14.28515625" customWidth="1"/>
    <col min="14089" max="14089" width="0" hidden="1" customWidth="1"/>
    <col min="14090" max="14090" width="9.140625" customWidth="1"/>
    <col min="14092" max="14092" width="15.42578125" customWidth="1"/>
    <col min="14333" max="14333" width="6.7109375" customWidth="1"/>
    <col min="14334" max="14334" width="56.42578125" customWidth="1"/>
    <col min="14335" max="14336" width="0" hidden="1" customWidth="1"/>
    <col min="14337" max="14337" width="15.7109375" customWidth="1"/>
    <col min="14338" max="14340" width="0" hidden="1" customWidth="1"/>
    <col min="14341" max="14341" width="15.7109375" customWidth="1"/>
    <col min="14342" max="14343" width="0" hidden="1" customWidth="1"/>
    <col min="14344" max="14344" width="14.28515625" customWidth="1"/>
    <col min="14345" max="14345" width="0" hidden="1" customWidth="1"/>
    <col min="14346" max="14346" width="9.140625" customWidth="1"/>
    <col min="14348" max="14348" width="15.42578125" customWidth="1"/>
    <col min="14589" max="14589" width="6.7109375" customWidth="1"/>
    <col min="14590" max="14590" width="56.42578125" customWidth="1"/>
    <col min="14591" max="14592" width="0" hidden="1" customWidth="1"/>
    <col min="14593" max="14593" width="15.7109375" customWidth="1"/>
    <col min="14594" max="14596" width="0" hidden="1" customWidth="1"/>
    <col min="14597" max="14597" width="15.7109375" customWidth="1"/>
    <col min="14598" max="14599" width="0" hidden="1" customWidth="1"/>
    <col min="14600" max="14600" width="14.28515625" customWidth="1"/>
    <col min="14601" max="14601" width="0" hidden="1" customWidth="1"/>
    <col min="14602" max="14602" width="9.140625" customWidth="1"/>
    <col min="14604" max="14604" width="15.42578125" customWidth="1"/>
    <col min="14845" max="14845" width="6.7109375" customWidth="1"/>
    <col min="14846" max="14846" width="56.42578125" customWidth="1"/>
    <col min="14847" max="14848" width="0" hidden="1" customWidth="1"/>
    <col min="14849" max="14849" width="15.7109375" customWidth="1"/>
    <col min="14850" max="14852" width="0" hidden="1" customWidth="1"/>
    <col min="14853" max="14853" width="15.7109375" customWidth="1"/>
    <col min="14854" max="14855" width="0" hidden="1" customWidth="1"/>
    <col min="14856" max="14856" width="14.28515625" customWidth="1"/>
    <col min="14857" max="14857" width="0" hidden="1" customWidth="1"/>
    <col min="14858" max="14858" width="9.140625" customWidth="1"/>
    <col min="14860" max="14860" width="15.42578125" customWidth="1"/>
    <col min="15101" max="15101" width="6.7109375" customWidth="1"/>
    <col min="15102" max="15102" width="56.42578125" customWidth="1"/>
    <col min="15103" max="15104" width="0" hidden="1" customWidth="1"/>
    <col min="15105" max="15105" width="15.7109375" customWidth="1"/>
    <col min="15106" max="15108" width="0" hidden="1" customWidth="1"/>
    <col min="15109" max="15109" width="15.7109375" customWidth="1"/>
    <col min="15110" max="15111" width="0" hidden="1" customWidth="1"/>
    <col min="15112" max="15112" width="14.28515625" customWidth="1"/>
    <col min="15113" max="15113" width="0" hidden="1" customWidth="1"/>
    <col min="15114" max="15114" width="9.140625" customWidth="1"/>
    <col min="15116" max="15116" width="15.42578125" customWidth="1"/>
    <col min="15357" max="15357" width="6.7109375" customWidth="1"/>
    <col min="15358" max="15358" width="56.42578125" customWidth="1"/>
    <col min="15359" max="15360" width="0" hidden="1" customWidth="1"/>
    <col min="15361" max="15361" width="15.7109375" customWidth="1"/>
    <col min="15362" max="15364" width="0" hidden="1" customWidth="1"/>
    <col min="15365" max="15365" width="15.7109375" customWidth="1"/>
    <col min="15366" max="15367" width="0" hidden="1" customWidth="1"/>
    <col min="15368" max="15368" width="14.28515625" customWidth="1"/>
    <col min="15369" max="15369" width="0" hidden="1" customWidth="1"/>
    <col min="15370" max="15370" width="9.140625" customWidth="1"/>
    <col min="15372" max="15372" width="15.42578125" customWidth="1"/>
    <col min="15613" max="15613" width="6.7109375" customWidth="1"/>
    <col min="15614" max="15614" width="56.42578125" customWidth="1"/>
    <col min="15615" max="15616" width="0" hidden="1" customWidth="1"/>
    <col min="15617" max="15617" width="15.7109375" customWidth="1"/>
    <col min="15618" max="15620" width="0" hidden="1" customWidth="1"/>
    <col min="15621" max="15621" width="15.7109375" customWidth="1"/>
    <col min="15622" max="15623" width="0" hidden="1" customWidth="1"/>
    <col min="15624" max="15624" width="14.28515625" customWidth="1"/>
    <col min="15625" max="15625" width="0" hidden="1" customWidth="1"/>
    <col min="15626" max="15626" width="9.140625" customWidth="1"/>
    <col min="15628" max="15628" width="15.42578125" customWidth="1"/>
    <col min="15869" max="15869" width="6.7109375" customWidth="1"/>
    <col min="15870" max="15870" width="56.42578125" customWidth="1"/>
    <col min="15871" max="15872" width="0" hidden="1" customWidth="1"/>
    <col min="15873" max="15873" width="15.7109375" customWidth="1"/>
    <col min="15874" max="15876" width="0" hidden="1" customWidth="1"/>
    <col min="15877" max="15877" width="15.7109375" customWidth="1"/>
    <col min="15878" max="15879" width="0" hidden="1" customWidth="1"/>
    <col min="15880" max="15880" width="14.28515625" customWidth="1"/>
    <col min="15881" max="15881" width="0" hidden="1" customWidth="1"/>
    <col min="15882" max="15882" width="9.140625" customWidth="1"/>
    <col min="15884" max="15884" width="15.42578125" customWidth="1"/>
    <col min="16125" max="16125" width="6.7109375" customWidth="1"/>
    <col min="16126" max="16126" width="56.42578125" customWidth="1"/>
    <col min="16127" max="16128" width="0" hidden="1" customWidth="1"/>
    <col min="16129" max="16129" width="15.7109375" customWidth="1"/>
    <col min="16130" max="16132" width="0" hidden="1" customWidth="1"/>
    <col min="16133" max="16133" width="15.7109375" customWidth="1"/>
    <col min="16134" max="16135" width="0" hidden="1" customWidth="1"/>
    <col min="16136" max="16136" width="14.28515625" customWidth="1"/>
    <col min="16137" max="16137" width="0" hidden="1" customWidth="1"/>
    <col min="16138" max="16138" width="9.140625" customWidth="1"/>
    <col min="16140" max="16140" width="15.42578125" customWidth="1"/>
  </cols>
  <sheetData>
    <row r="1" spans="1:13" s="77" customFormat="1" ht="19.5" customHeight="1">
      <c r="A1" s="75" t="s">
        <v>125</v>
      </c>
      <c r="B1" s="76"/>
      <c r="I1" s="284" t="s">
        <v>178</v>
      </c>
      <c r="J1" s="284"/>
      <c r="K1" s="284"/>
      <c r="L1" s="284"/>
      <c r="M1" s="284"/>
    </row>
    <row r="2" spans="1:13" s="77" customFormat="1" ht="19.5" customHeight="1">
      <c r="A2" s="75" t="s">
        <v>79</v>
      </c>
      <c r="B2" s="76"/>
      <c r="M2" s="78"/>
    </row>
    <row r="3" spans="1:13" ht="15.75">
      <c r="A3" s="79"/>
      <c r="B3" s="76"/>
    </row>
    <row r="4" spans="1:13" ht="26.25" customHeight="1">
      <c r="A4" s="317" t="s">
        <v>736</v>
      </c>
      <c r="B4" s="317"/>
      <c r="C4" s="317"/>
      <c r="D4" s="317"/>
      <c r="E4" s="317"/>
      <c r="F4" s="317"/>
      <c r="G4" s="317"/>
      <c r="H4" s="317"/>
      <c r="I4" s="317"/>
      <c r="J4" s="317"/>
      <c r="K4" s="317"/>
      <c r="L4" s="317"/>
      <c r="M4" s="317"/>
    </row>
    <row r="5" spans="1:13" ht="22.5" customHeight="1">
      <c r="A5" s="318" t="s">
        <v>127</v>
      </c>
      <c r="B5" s="318"/>
      <c r="C5" s="318"/>
      <c r="D5" s="318"/>
      <c r="E5" s="318"/>
      <c r="F5" s="318"/>
      <c r="G5" s="318"/>
      <c r="H5" s="318"/>
      <c r="I5" s="318"/>
      <c r="J5" s="318"/>
      <c r="K5" s="318"/>
      <c r="L5" s="318"/>
      <c r="M5" s="318"/>
    </row>
    <row r="6" spans="1:13" ht="21" customHeight="1">
      <c r="A6" s="433"/>
      <c r="B6" s="433"/>
      <c r="C6" s="433"/>
      <c r="D6" s="433"/>
      <c r="E6" s="433"/>
      <c r="F6" s="433"/>
      <c r="G6" s="433"/>
      <c r="H6" s="433"/>
      <c r="I6" s="319" t="s">
        <v>735</v>
      </c>
      <c r="J6" s="319"/>
      <c r="K6" s="319"/>
      <c r="L6" s="319"/>
      <c r="M6" s="319"/>
    </row>
    <row r="7" spans="1:13" s="5" customFormat="1" ht="25.5" customHeight="1">
      <c r="A7" s="320" t="s">
        <v>0</v>
      </c>
      <c r="B7" s="320" t="s">
        <v>73</v>
      </c>
      <c r="C7" s="80" t="s">
        <v>179</v>
      </c>
      <c r="D7" s="322" t="s">
        <v>1</v>
      </c>
      <c r="E7" s="324" t="s">
        <v>1</v>
      </c>
      <c r="F7" s="81"/>
      <c r="G7" s="324" t="s">
        <v>180</v>
      </c>
      <c r="H7" s="82"/>
      <c r="I7" s="320" t="s">
        <v>2</v>
      </c>
      <c r="J7" s="81"/>
      <c r="K7" s="83" t="s">
        <v>58</v>
      </c>
      <c r="L7" s="320" t="s">
        <v>58</v>
      </c>
      <c r="M7" s="81"/>
    </row>
    <row r="8" spans="1:13" s="5" customFormat="1" ht="33" customHeight="1">
      <c r="A8" s="321"/>
      <c r="B8" s="321"/>
      <c r="C8" s="84" t="s">
        <v>181</v>
      </c>
      <c r="D8" s="323"/>
      <c r="E8" s="325"/>
      <c r="F8" s="84" t="s">
        <v>164</v>
      </c>
      <c r="G8" s="325"/>
      <c r="H8" s="84" t="s">
        <v>182</v>
      </c>
      <c r="I8" s="321"/>
      <c r="J8" s="84" t="s">
        <v>183</v>
      </c>
      <c r="K8" s="85"/>
      <c r="L8" s="321"/>
      <c r="M8" s="265" t="s">
        <v>184</v>
      </c>
    </row>
    <row r="9" spans="1:13" s="87" customFormat="1" ht="21" customHeight="1">
      <c r="A9" s="86" t="s">
        <v>11</v>
      </c>
      <c r="B9" s="86" t="s">
        <v>12</v>
      </c>
      <c r="C9" s="86">
        <v>1</v>
      </c>
      <c r="D9" s="86" t="s">
        <v>120</v>
      </c>
      <c r="E9" s="86">
        <v>1</v>
      </c>
      <c r="F9" s="86">
        <v>3</v>
      </c>
      <c r="G9" s="86" t="s">
        <v>121</v>
      </c>
      <c r="H9" s="86">
        <v>4</v>
      </c>
      <c r="I9" s="86">
        <v>2</v>
      </c>
      <c r="J9" s="86">
        <v>6</v>
      </c>
      <c r="K9" s="86" t="s">
        <v>122</v>
      </c>
      <c r="L9" s="86" t="s">
        <v>60</v>
      </c>
      <c r="M9" s="86" t="s">
        <v>185</v>
      </c>
    </row>
    <row r="10" spans="1:13" s="90" customFormat="1" ht="24" customHeight="1">
      <c r="A10" s="84" t="s">
        <v>11</v>
      </c>
      <c r="B10" s="351" t="s">
        <v>186</v>
      </c>
      <c r="C10" s="84"/>
      <c r="D10" s="84"/>
      <c r="E10" s="88"/>
      <c r="F10" s="84"/>
      <c r="G10" s="84"/>
      <c r="H10" s="84"/>
      <c r="I10" s="88">
        <v>47818000000</v>
      </c>
      <c r="J10" s="84"/>
      <c r="K10" s="84"/>
      <c r="L10" s="89"/>
      <c r="M10" s="88">
        <f>I10-E10</f>
        <v>47818000000</v>
      </c>
    </row>
    <row r="11" spans="1:13" ht="19.5" customHeight="1">
      <c r="A11" s="84" t="s">
        <v>12</v>
      </c>
      <c r="B11" s="91" t="s">
        <v>65</v>
      </c>
      <c r="C11" s="88" t="e">
        <f>#REF!+#REF!+C29+#REF!+C12+C43</f>
        <v>#REF!</v>
      </c>
      <c r="D11" s="88" t="e">
        <f>#REF!+#REF!+D29+#REF!+D12+D43</f>
        <v>#REF!</v>
      </c>
      <c r="E11" s="88">
        <f>E12+E29++E43</f>
        <v>560646000000</v>
      </c>
      <c r="F11" s="88">
        <f>F12+F29++F43</f>
        <v>69980</v>
      </c>
      <c r="G11" s="88">
        <f>G12+G29++G43</f>
        <v>521607918595</v>
      </c>
      <c r="H11" s="88">
        <f>H12+H29++H43</f>
        <v>0</v>
      </c>
      <c r="I11" s="88">
        <f>I12+I29++I43+I49+I50</f>
        <v>813445584628</v>
      </c>
      <c r="J11" s="88">
        <f>J12+J29++J43</f>
        <v>85286</v>
      </c>
      <c r="K11" s="88">
        <f>K12+K29++K43</f>
        <v>221327439.03602448</v>
      </c>
      <c r="L11" s="89">
        <f>I11/E11*100</f>
        <v>145.09076754814981</v>
      </c>
      <c r="M11" s="88">
        <f>I11-E11</f>
        <v>252799584628</v>
      </c>
    </row>
    <row r="12" spans="1:13" ht="19.5" customHeight="1">
      <c r="A12" s="84" t="s">
        <v>14</v>
      </c>
      <c r="B12" s="91" t="s">
        <v>29</v>
      </c>
      <c r="C12" s="88">
        <f>C13+C27+C28</f>
        <v>30540</v>
      </c>
      <c r="D12" s="88">
        <f>D13+D27+D28</f>
        <v>30540</v>
      </c>
      <c r="E12" s="88">
        <f>SUM(E13:E28)</f>
        <v>208115000000</v>
      </c>
      <c r="F12" s="88">
        <f>SUM(F13:F28)</f>
        <v>1000</v>
      </c>
      <c r="G12" s="88">
        <f>SUM(G13:G28)</f>
        <v>3000009281</v>
      </c>
      <c r="H12" s="88">
        <f>SUM(H13:H28)</f>
        <v>0</v>
      </c>
      <c r="I12" s="88">
        <f>SUM(I13:I28)</f>
        <v>284327759671</v>
      </c>
      <c r="J12" s="88">
        <f>J13+J27+J28</f>
        <v>9281</v>
      </c>
      <c r="K12" s="89">
        <f t="shared" ref="K12:K43" si="0">G12/D12*100</f>
        <v>9823213.1008513439</v>
      </c>
      <c r="L12" s="89">
        <f>I12/E12*100</f>
        <v>136.62050292914975</v>
      </c>
      <c r="M12" s="88">
        <f t="shared" ref="M12:M51" si="1">I12-E12</f>
        <v>76212759671</v>
      </c>
    </row>
    <row r="13" spans="1:13" s="40" customFormat="1" ht="18.75" customHeight="1">
      <c r="A13" s="93">
        <v>1</v>
      </c>
      <c r="B13" s="94" t="s">
        <v>187</v>
      </c>
      <c r="C13" s="95">
        <f t="shared" ref="C13:J13" si="2">SUM(C14:C26)</f>
        <v>0</v>
      </c>
      <c r="D13" s="95">
        <f t="shared" si="2"/>
        <v>0</v>
      </c>
      <c r="E13" s="95">
        <f>148205000000+56910000000</f>
        <v>205115000000</v>
      </c>
      <c r="F13" s="95"/>
      <c r="G13" s="95">
        <f t="shared" si="2"/>
        <v>0</v>
      </c>
      <c r="H13" s="95">
        <f t="shared" si="2"/>
        <v>0</v>
      </c>
      <c r="I13" s="95">
        <v>281327759671</v>
      </c>
      <c r="J13" s="95">
        <f t="shared" si="2"/>
        <v>0</v>
      </c>
      <c r="K13" s="89"/>
      <c r="L13" s="89">
        <f>I13/E13*100</f>
        <v>137.15611226433953</v>
      </c>
      <c r="M13" s="88">
        <f t="shared" si="1"/>
        <v>76212759671</v>
      </c>
    </row>
    <row r="14" spans="1:13" s="40" customFormat="1" hidden="1">
      <c r="A14" s="93" t="s">
        <v>188</v>
      </c>
      <c r="B14" s="94" t="s">
        <v>5</v>
      </c>
      <c r="C14" s="95"/>
      <c r="D14" s="95"/>
      <c r="E14" s="95"/>
      <c r="F14" s="95"/>
      <c r="G14" s="95">
        <f t="shared" ref="G14:G51" si="3">SUM(H14:J14)</f>
        <v>0</v>
      </c>
      <c r="H14" s="95"/>
      <c r="I14" s="95"/>
      <c r="J14" s="95"/>
      <c r="K14" s="89" t="e">
        <f t="shared" si="0"/>
        <v>#DIV/0!</v>
      </c>
      <c r="L14" s="89" t="e">
        <f t="shared" ref="L14:L43" si="4">I14/E14*100</f>
        <v>#DIV/0!</v>
      </c>
      <c r="M14" s="88">
        <f t="shared" si="1"/>
        <v>0</v>
      </c>
    </row>
    <row r="15" spans="1:13" s="40" customFormat="1" hidden="1">
      <c r="A15" s="93" t="s">
        <v>189</v>
      </c>
      <c r="B15" s="94" t="s">
        <v>6</v>
      </c>
      <c r="C15" s="95"/>
      <c r="D15" s="95"/>
      <c r="E15" s="95"/>
      <c r="F15" s="95"/>
      <c r="G15" s="95">
        <f t="shared" si="3"/>
        <v>0</v>
      </c>
      <c r="H15" s="95"/>
      <c r="I15" s="95"/>
      <c r="J15" s="95"/>
      <c r="K15" s="89" t="e">
        <f t="shared" si="0"/>
        <v>#DIV/0!</v>
      </c>
      <c r="L15" s="89" t="e">
        <f t="shared" si="4"/>
        <v>#DIV/0!</v>
      </c>
      <c r="M15" s="88">
        <f t="shared" si="1"/>
        <v>0</v>
      </c>
    </row>
    <row r="16" spans="1:13" s="40" customFormat="1" hidden="1">
      <c r="A16" s="93" t="s">
        <v>190</v>
      </c>
      <c r="B16" s="94" t="s">
        <v>191</v>
      </c>
      <c r="C16" s="95"/>
      <c r="D16" s="95"/>
      <c r="E16" s="95"/>
      <c r="F16" s="95"/>
      <c r="G16" s="95">
        <f t="shared" si="3"/>
        <v>0</v>
      </c>
      <c r="H16" s="95"/>
      <c r="I16" s="95"/>
      <c r="J16" s="95"/>
      <c r="K16" s="89" t="e">
        <f t="shared" si="0"/>
        <v>#DIV/0!</v>
      </c>
      <c r="L16" s="89" t="e">
        <f t="shared" si="4"/>
        <v>#DIV/0!</v>
      </c>
      <c r="M16" s="88">
        <f t="shared" si="1"/>
        <v>0</v>
      </c>
    </row>
    <row r="17" spans="1:13" s="40" customFormat="1" hidden="1">
      <c r="A17" s="93" t="s">
        <v>192</v>
      </c>
      <c r="B17" s="94" t="s">
        <v>193</v>
      </c>
      <c r="C17" s="95"/>
      <c r="D17" s="95"/>
      <c r="E17" s="95"/>
      <c r="F17" s="95"/>
      <c r="G17" s="95">
        <f t="shared" si="3"/>
        <v>0</v>
      </c>
      <c r="H17" s="95"/>
      <c r="I17" s="95"/>
      <c r="J17" s="95"/>
      <c r="K17" s="89" t="e">
        <f t="shared" si="0"/>
        <v>#DIV/0!</v>
      </c>
      <c r="L17" s="89" t="e">
        <f t="shared" si="4"/>
        <v>#DIV/0!</v>
      </c>
      <c r="M17" s="88">
        <f t="shared" si="1"/>
        <v>0</v>
      </c>
    </row>
    <row r="18" spans="1:13" s="40" customFormat="1" hidden="1">
      <c r="A18" s="93" t="s">
        <v>194</v>
      </c>
      <c r="B18" s="94" t="s">
        <v>195</v>
      </c>
      <c r="C18" s="95"/>
      <c r="D18" s="95"/>
      <c r="E18" s="95"/>
      <c r="F18" s="95"/>
      <c r="G18" s="95">
        <f t="shared" si="3"/>
        <v>0</v>
      </c>
      <c r="H18" s="95"/>
      <c r="I18" s="95"/>
      <c r="J18" s="95"/>
      <c r="K18" s="89" t="e">
        <f t="shared" si="0"/>
        <v>#DIV/0!</v>
      </c>
      <c r="L18" s="89" t="e">
        <f t="shared" si="4"/>
        <v>#DIV/0!</v>
      </c>
      <c r="M18" s="88">
        <f t="shared" si="1"/>
        <v>0</v>
      </c>
    </row>
    <row r="19" spans="1:13" s="40" customFormat="1" hidden="1">
      <c r="A19" s="93" t="s">
        <v>196</v>
      </c>
      <c r="B19" s="94" t="s">
        <v>197</v>
      </c>
      <c r="C19" s="95"/>
      <c r="D19" s="95"/>
      <c r="E19" s="95"/>
      <c r="F19" s="95"/>
      <c r="G19" s="95">
        <f t="shared" si="3"/>
        <v>0</v>
      </c>
      <c r="H19" s="95"/>
      <c r="I19" s="95"/>
      <c r="J19" s="95"/>
      <c r="K19" s="89" t="e">
        <f t="shared" si="0"/>
        <v>#DIV/0!</v>
      </c>
      <c r="L19" s="89" t="e">
        <f t="shared" si="4"/>
        <v>#DIV/0!</v>
      </c>
      <c r="M19" s="88">
        <f t="shared" si="1"/>
        <v>0</v>
      </c>
    </row>
    <row r="20" spans="1:13" s="40" customFormat="1" hidden="1">
      <c r="A20" s="93" t="s">
        <v>198</v>
      </c>
      <c r="B20" s="94" t="s">
        <v>199</v>
      </c>
      <c r="C20" s="95"/>
      <c r="D20" s="95"/>
      <c r="E20" s="95"/>
      <c r="F20" s="95"/>
      <c r="G20" s="95">
        <f t="shared" si="3"/>
        <v>0</v>
      </c>
      <c r="H20" s="95"/>
      <c r="I20" s="95"/>
      <c r="J20" s="95"/>
      <c r="K20" s="89" t="e">
        <f t="shared" si="0"/>
        <v>#DIV/0!</v>
      </c>
      <c r="L20" s="89" t="e">
        <f t="shared" si="4"/>
        <v>#DIV/0!</v>
      </c>
      <c r="M20" s="88">
        <f t="shared" si="1"/>
        <v>0</v>
      </c>
    </row>
    <row r="21" spans="1:13" s="40" customFormat="1" hidden="1">
      <c r="A21" s="93" t="s">
        <v>200</v>
      </c>
      <c r="B21" s="94" t="s">
        <v>201</v>
      </c>
      <c r="C21" s="95"/>
      <c r="D21" s="95"/>
      <c r="E21" s="95"/>
      <c r="F21" s="95"/>
      <c r="G21" s="95">
        <f t="shared" si="3"/>
        <v>0</v>
      </c>
      <c r="H21" s="95"/>
      <c r="I21" s="95"/>
      <c r="J21" s="95"/>
      <c r="K21" s="89" t="e">
        <f t="shared" si="0"/>
        <v>#DIV/0!</v>
      </c>
      <c r="L21" s="89" t="e">
        <f t="shared" si="4"/>
        <v>#DIV/0!</v>
      </c>
      <c r="M21" s="88">
        <f t="shared" si="1"/>
        <v>0</v>
      </c>
    </row>
    <row r="22" spans="1:13" s="40" customFormat="1" hidden="1">
      <c r="A22" s="93" t="s">
        <v>202</v>
      </c>
      <c r="B22" s="94" t="s">
        <v>203</v>
      </c>
      <c r="C22" s="95"/>
      <c r="D22" s="95"/>
      <c r="E22" s="95"/>
      <c r="F22" s="95"/>
      <c r="G22" s="95">
        <f t="shared" si="3"/>
        <v>0</v>
      </c>
      <c r="H22" s="95"/>
      <c r="I22" s="95"/>
      <c r="J22" s="95"/>
      <c r="K22" s="89" t="e">
        <f t="shared" si="0"/>
        <v>#DIV/0!</v>
      </c>
      <c r="L22" s="89" t="e">
        <f t="shared" si="4"/>
        <v>#DIV/0!</v>
      </c>
      <c r="M22" s="88">
        <f t="shared" si="1"/>
        <v>0</v>
      </c>
    </row>
    <row r="23" spans="1:13" s="40" customFormat="1" hidden="1">
      <c r="A23" s="93" t="s">
        <v>204</v>
      </c>
      <c r="B23" s="94" t="s">
        <v>67</v>
      </c>
      <c r="C23" s="95"/>
      <c r="D23" s="95"/>
      <c r="E23" s="95"/>
      <c r="F23" s="95"/>
      <c r="G23" s="95">
        <f t="shared" si="3"/>
        <v>0</v>
      </c>
      <c r="H23" s="95"/>
      <c r="I23" s="95"/>
      <c r="J23" s="95"/>
      <c r="K23" s="89" t="e">
        <f t="shared" si="0"/>
        <v>#DIV/0!</v>
      </c>
      <c r="L23" s="89" t="e">
        <f t="shared" si="4"/>
        <v>#DIV/0!</v>
      </c>
      <c r="M23" s="88">
        <f t="shared" si="1"/>
        <v>0</v>
      </c>
    </row>
    <row r="24" spans="1:13" s="40" customFormat="1" ht="30" hidden="1">
      <c r="A24" s="93" t="s">
        <v>205</v>
      </c>
      <c r="B24" s="94" t="s">
        <v>206</v>
      </c>
      <c r="C24" s="95"/>
      <c r="D24" s="95"/>
      <c r="E24" s="95"/>
      <c r="F24" s="95"/>
      <c r="G24" s="95">
        <f t="shared" si="3"/>
        <v>0</v>
      </c>
      <c r="H24" s="95"/>
      <c r="I24" s="95"/>
      <c r="J24" s="95"/>
      <c r="K24" s="89" t="e">
        <f t="shared" si="0"/>
        <v>#DIV/0!</v>
      </c>
      <c r="L24" s="89" t="e">
        <f t="shared" si="4"/>
        <v>#DIV/0!</v>
      </c>
      <c r="M24" s="88">
        <f t="shared" si="1"/>
        <v>0</v>
      </c>
    </row>
    <row r="25" spans="1:13" s="40" customFormat="1" hidden="1">
      <c r="A25" s="93" t="s">
        <v>207</v>
      </c>
      <c r="B25" s="94" t="s">
        <v>208</v>
      </c>
      <c r="C25" s="95"/>
      <c r="D25" s="95"/>
      <c r="E25" s="95"/>
      <c r="F25" s="95"/>
      <c r="G25" s="95">
        <f t="shared" si="3"/>
        <v>0</v>
      </c>
      <c r="H25" s="95"/>
      <c r="I25" s="95"/>
      <c r="J25" s="95"/>
      <c r="K25" s="89" t="e">
        <f t="shared" si="0"/>
        <v>#DIV/0!</v>
      </c>
      <c r="L25" s="89" t="e">
        <f t="shared" si="4"/>
        <v>#DIV/0!</v>
      </c>
      <c r="M25" s="88">
        <f t="shared" si="1"/>
        <v>0</v>
      </c>
    </row>
    <row r="26" spans="1:13" s="40" customFormat="1" hidden="1">
      <c r="A26" s="93" t="s">
        <v>209</v>
      </c>
      <c r="B26" s="94" t="s">
        <v>210</v>
      </c>
      <c r="C26" s="95"/>
      <c r="D26" s="95"/>
      <c r="E26" s="95"/>
      <c r="F26" s="95"/>
      <c r="G26" s="95">
        <f t="shared" si="3"/>
        <v>0</v>
      </c>
      <c r="H26" s="95"/>
      <c r="I26" s="95"/>
      <c r="J26" s="95"/>
      <c r="K26" s="89" t="e">
        <f t="shared" si="0"/>
        <v>#DIV/0!</v>
      </c>
      <c r="L26" s="89" t="e">
        <f t="shared" si="4"/>
        <v>#DIV/0!</v>
      </c>
      <c r="M26" s="88">
        <f t="shared" si="1"/>
        <v>0</v>
      </c>
    </row>
    <row r="27" spans="1:13" s="40" customFormat="1">
      <c r="A27" s="93">
        <v>2</v>
      </c>
      <c r="B27" s="94" t="s">
        <v>211</v>
      </c>
      <c r="C27" s="95"/>
      <c r="D27" s="95"/>
      <c r="E27" s="95"/>
      <c r="F27" s="95"/>
      <c r="G27" s="95">
        <f t="shared" si="3"/>
        <v>0</v>
      </c>
      <c r="H27" s="95"/>
      <c r="I27" s="95"/>
      <c r="J27" s="95"/>
      <c r="K27" s="89"/>
      <c r="L27" s="89"/>
      <c r="M27" s="88">
        <f t="shared" si="1"/>
        <v>0</v>
      </c>
    </row>
    <row r="28" spans="1:13" s="40" customFormat="1">
      <c r="A28" s="93">
        <v>3</v>
      </c>
      <c r="B28" s="94" t="s">
        <v>69</v>
      </c>
      <c r="C28" s="95">
        <v>30540</v>
      </c>
      <c r="D28" s="95">
        <v>30540</v>
      </c>
      <c r="E28" s="434">
        <v>3000000000</v>
      </c>
      <c r="F28" s="95">
        <v>1000</v>
      </c>
      <c r="G28" s="95">
        <f t="shared" si="3"/>
        <v>3000009281</v>
      </c>
      <c r="H28" s="95"/>
      <c r="I28" s="435">
        <v>3000000000</v>
      </c>
      <c r="J28" s="95">
        <v>9281</v>
      </c>
      <c r="K28" s="96">
        <f t="shared" si="0"/>
        <v>9823213.1008513439</v>
      </c>
      <c r="L28" s="96">
        <f>I13/E13*100</f>
        <v>137.15611226433953</v>
      </c>
      <c r="M28" s="95">
        <f t="shared" si="1"/>
        <v>0</v>
      </c>
    </row>
    <row r="29" spans="1:13">
      <c r="A29" s="84" t="s">
        <v>21</v>
      </c>
      <c r="B29" s="91" t="s">
        <v>28</v>
      </c>
      <c r="C29" s="88">
        <f t="shared" ref="C29:J29" si="5">SUM(C30:C42)</f>
        <v>285440</v>
      </c>
      <c r="D29" s="88">
        <f t="shared" si="5"/>
        <v>285440</v>
      </c>
      <c r="E29" s="88">
        <f t="shared" si="5"/>
        <v>344579000000</v>
      </c>
      <c r="F29" s="88">
        <f t="shared" si="5"/>
        <v>67621</v>
      </c>
      <c r="G29" s="88">
        <f t="shared" si="5"/>
        <v>516640247720</v>
      </c>
      <c r="H29" s="88">
        <f t="shared" si="5"/>
        <v>0</v>
      </c>
      <c r="I29" s="88">
        <f t="shared" si="5"/>
        <v>516640171715</v>
      </c>
      <c r="J29" s="88">
        <f t="shared" si="5"/>
        <v>76005</v>
      </c>
      <c r="K29" s="89">
        <f t="shared" si="0"/>
        <v>180997844.63284755</v>
      </c>
      <c r="L29" s="89">
        <f t="shared" si="4"/>
        <v>149.93373702837377</v>
      </c>
      <c r="M29" s="88">
        <f t="shared" si="1"/>
        <v>172061171715</v>
      </c>
    </row>
    <row r="30" spans="1:13" s="40" customFormat="1">
      <c r="A30" s="93">
        <v>1</v>
      </c>
      <c r="B30" s="94" t="s">
        <v>5</v>
      </c>
      <c r="C30" s="95">
        <v>14010</v>
      </c>
      <c r="D30" s="95">
        <v>14480</v>
      </c>
      <c r="E30" s="95">
        <v>2800000000</v>
      </c>
      <c r="F30" s="95">
        <f>12150+480</f>
        <v>12630</v>
      </c>
      <c r="G30" s="95">
        <f t="shared" si="3"/>
        <v>3946817204</v>
      </c>
      <c r="H30" s="95"/>
      <c r="I30" s="95">
        <v>3946801300</v>
      </c>
      <c r="J30" s="95">
        <v>15904</v>
      </c>
      <c r="K30" s="96">
        <f t="shared" si="0"/>
        <v>27257024.88950276</v>
      </c>
      <c r="L30" s="96">
        <f t="shared" si="4"/>
        <v>140.95718928571429</v>
      </c>
      <c r="M30" s="95">
        <f t="shared" si="1"/>
        <v>1146801300</v>
      </c>
    </row>
    <row r="31" spans="1:13" s="40" customFormat="1">
      <c r="A31" s="93">
        <v>2</v>
      </c>
      <c r="B31" s="94" t="s">
        <v>6</v>
      </c>
      <c r="C31" s="95">
        <v>9360</v>
      </c>
      <c r="D31" s="95">
        <v>10712</v>
      </c>
      <c r="E31" s="95">
        <f>500000000+900000000</f>
        <v>1400000000</v>
      </c>
      <c r="F31" s="95">
        <v>10187</v>
      </c>
      <c r="G31" s="95">
        <f t="shared" si="3"/>
        <v>1154012946</v>
      </c>
      <c r="H31" s="95"/>
      <c r="I31" s="95">
        <v>1154000000</v>
      </c>
      <c r="J31" s="95">
        <v>12946</v>
      </c>
      <c r="K31" s="96">
        <f t="shared" si="0"/>
        <v>10773085.75429425</v>
      </c>
      <c r="L31" s="96">
        <f t="shared" si="4"/>
        <v>82.428571428571431</v>
      </c>
      <c r="M31" s="95">
        <f t="shared" si="1"/>
        <v>-246000000</v>
      </c>
    </row>
    <row r="32" spans="1:13" s="40" customFormat="1">
      <c r="A32" s="93">
        <v>3</v>
      </c>
      <c r="B32" s="94" t="s">
        <v>191</v>
      </c>
      <c r="C32" s="95">
        <v>160060</v>
      </c>
      <c r="D32" s="95">
        <v>160343</v>
      </c>
      <c r="E32" s="95">
        <v>225970000000</v>
      </c>
      <c r="F32" s="95"/>
      <c r="G32" s="95">
        <f t="shared" si="3"/>
        <v>263474665464</v>
      </c>
      <c r="H32" s="95"/>
      <c r="I32" s="95">
        <v>263474665464</v>
      </c>
      <c r="J32" s="95"/>
      <c r="K32" s="96">
        <f t="shared" si="0"/>
        <v>164319406.1879845</v>
      </c>
      <c r="L32" s="96">
        <f t="shared" si="4"/>
        <v>116.59718788511751</v>
      </c>
      <c r="M32" s="95">
        <f t="shared" si="1"/>
        <v>37504665464</v>
      </c>
    </row>
    <row r="33" spans="1:13" s="40" customFormat="1">
      <c r="A33" s="93">
        <v>4</v>
      </c>
      <c r="B33" s="94" t="s">
        <v>193</v>
      </c>
      <c r="C33" s="95">
        <v>130</v>
      </c>
      <c r="D33" s="95">
        <v>130</v>
      </c>
      <c r="E33" s="95">
        <v>117000000</v>
      </c>
      <c r="F33" s="95"/>
      <c r="G33" s="95">
        <f t="shared" si="3"/>
        <v>110407900</v>
      </c>
      <c r="H33" s="95"/>
      <c r="I33" s="95">
        <v>110407900</v>
      </c>
      <c r="J33" s="95"/>
      <c r="K33" s="96">
        <f t="shared" si="0"/>
        <v>84929153.846153855</v>
      </c>
      <c r="L33" s="96">
        <f t="shared" si="4"/>
        <v>94.365726495726506</v>
      </c>
      <c r="M33" s="95">
        <f t="shared" si="1"/>
        <v>-6592100</v>
      </c>
    </row>
    <row r="34" spans="1:13" s="40" customFormat="1">
      <c r="A34" s="93">
        <v>5</v>
      </c>
      <c r="B34" s="94" t="s">
        <v>195</v>
      </c>
      <c r="C34" s="95">
        <v>1020</v>
      </c>
      <c r="D34" s="95">
        <v>1232</v>
      </c>
      <c r="E34" s="95">
        <v>2900000000</v>
      </c>
      <c r="F34" s="95"/>
      <c r="G34" s="95">
        <f t="shared" si="3"/>
        <v>3193165800</v>
      </c>
      <c r="H34" s="95"/>
      <c r="I34" s="95">
        <v>3193165800</v>
      </c>
      <c r="J34" s="95"/>
      <c r="K34" s="96">
        <f t="shared" si="0"/>
        <v>259185535.71428573</v>
      </c>
      <c r="L34" s="96">
        <f t="shared" si="4"/>
        <v>110.10916551724137</v>
      </c>
      <c r="M34" s="95">
        <f t="shared" si="1"/>
        <v>293165800</v>
      </c>
    </row>
    <row r="35" spans="1:13" s="40" customFormat="1">
      <c r="A35" s="93">
        <v>6</v>
      </c>
      <c r="B35" s="94" t="s">
        <v>197</v>
      </c>
      <c r="C35" s="95">
        <v>2830</v>
      </c>
      <c r="D35" s="95">
        <v>1788</v>
      </c>
      <c r="E35" s="310">
        <v>2605000000</v>
      </c>
      <c r="F35" s="95">
        <v>695</v>
      </c>
      <c r="G35" s="95">
        <f t="shared" si="3"/>
        <v>1297068898</v>
      </c>
      <c r="H35" s="95"/>
      <c r="I35" s="95">
        <v>1297068006</v>
      </c>
      <c r="J35" s="95">
        <v>892</v>
      </c>
      <c r="K35" s="96">
        <f t="shared" si="0"/>
        <v>72543003.243847877</v>
      </c>
      <c r="L35" s="96"/>
      <c r="M35" s="95">
        <f t="shared" si="1"/>
        <v>-1307931994</v>
      </c>
    </row>
    <row r="36" spans="1:13" s="40" customFormat="1">
      <c r="A36" s="93">
        <v>7</v>
      </c>
      <c r="B36" s="94" t="s">
        <v>199</v>
      </c>
      <c r="C36" s="95">
        <v>760</v>
      </c>
      <c r="D36" s="95">
        <v>1131</v>
      </c>
      <c r="E36" s="311"/>
      <c r="F36" s="95">
        <v>480</v>
      </c>
      <c r="G36" s="95">
        <f t="shared" si="3"/>
        <v>1326655983</v>
      </c>
      <c r="H36" s="95"/>
      <c r="I36" s="95">
        <v>1326655689</v>
      </c>
      <c r="J36" s="95">
        <v>294</v>
      </c>
      <c r="K36" s="96">
        <f t="shared" si="0"/>
        <v>117299379.57559682</v>
      </c>
      <c r="L36" s="96"/>
      <c r="M36" s="95">
        <f t="shared" si="1"/>
        <v>1326655689</v>
      </c>
    </row>
    <row r="37" spans="1:13" s="40" customFormat="1">
      <c r="A37" s="93">
        <v>8</v>
      </c>
      <c r="B37" s="94" t="s">
        <v>201</v>
      </c>
      <c r="C37" s="95">
        <v>820</v>
      </c>
      <c r="D37" s="95">
        <v>822</v>
      </c>
      <c r="E37" s="312"/>
      <c r="F37" s="95">
        <v>162</v>
      </c>
      <c r="G37" s="95">
        <f t="shared" si="3"/>
        <v>708300356</v>
      </c>
      <c r="H37" s="95"/>
      <c r="I37" s="95">
        <v>708300000</v>
      </c>
      <c r="J37" s="95">
        <v>356</v>
      </c>
      <c r="K37" s="96">
        <f t="shared" si="0"/>
        <v>86167926.520681262</v>
      </c>
      <c r="L37" s="96"/>
      <c r="M37" s="95">
        <f t="shared" si="1"/>
        <v>708300000</v>
      </c>
    </row>
    <row r="38" spans="1:13" s="40" customFormat="1">
      <c r="A38" s="93">
        <v>9</v>
      </c>
      <c r="B38" s="94" t="s">
        <v>203</v>
      </c>
      <c r="C38" s="95">
        <v>2570</v>
      </c>
      <c r="D38" s="95">
        <v>2570</v>
      </c>
      <c r="E38" s="95">
        <v>4050000000</v>
      </c>
      <c r="F38" s="95"/>
      <c r="G38" s="95">
        <f t="shared" si="3"/>
        <v>3397376592</v>
      </c>
      <c r="H38" s="95"/>
      <c r="I38" s="95">
        <v>3397376592</v>
      </c>
      <c r="J38" s="95"/>
      <c r="K38" s="96">
        <f t="shared" si="0"/>
        <v>132193641.71206224</v>
      </c>
      <c r="L38" s="96">
        <f t="shared" si="4"/>
        <v>83.885841777777785</v>
      </c>
      <c r="M38" s="95">
        <f t="shared" si="1"/>
        <v>-652623408</v>
      </c>
    </row>
    <row r="39" spans="1:13" s="40" customFormat="1">
      <c r="A39" s="93">
        <v>10</v>
      </c>
      <c r="B39" s="94" t="s">
        <v>67</v>
      </c>
      <c r="C39" s="95">
        <v>17110</v>
      </c>
      <c r="D39" s="95">
        <v>11315</v>
      </c>
      <c r="E39" s="95">
        <f>5288000000+1500000000+17000000+2165000000+20521000000</f>
        <v>29491000000</v>
      </c>
      <c r="F39" s="95">
        <v>2165</v>
      </c>
      <c r="G39" s="95">
        <f t="shared" si="3"/>
        <v>160392816289</v>
      </c>
      <c r="H39" s="95"/>
      <c r="I39" s="95">
        <v>160392815541</v>
      </c>
      <c r="J39" s="95">
        <v>748</v>
      </c>
      <c r="K39" s="96">
        <f t="shared" si="0"/>
        <v>1417523785.1436148</v>
      </c>
      <c r="L39" s="96">
        <f t="shared" si="4"/>
        <v>543.87038601946358</v>
      </c>
      <c r="M39" s="95">
        <f t="shared" si="1"/>
        <v>130901815541</v>
      </c>
    </row>
    <row r="40" spans="1:13" s="40" customFormat="1" ht="30">
      <c r="A40" s="93">
        <v>11</v>
      </c>
      <c r="B40" s="94" t="s">
        <v>206</v>
      </c>
      <c r="C40" s="95">
        <v>65050</v>
      </c>
      <c r="D40" s="95">
        <f>63998+1100</f>
        <v>65098</v>
      </c>
      <c r="E40" s="95">
        <v>36204000000</v>
      </c>
      <c r="F40" s="95">
        <f>39263+240</f>
        <v>39503</v>
      </c>
      <c r="G40" s="95">
        <f t="shared" si="3"/>
        <v>38093374906</v>
      </c>
      <c r="H40" s="95"/>
      <c r="I40" s="98">
        <v>38093332814</v>
      </c>
      <c r="J40" s="95">
        <f>41852+240</f>
        <v>42092</v>
      </c>
      <c r="K40" s="96">
        <f t="shared" si="0"/>
        <v>58516966.582690716</v>
      </c>
      <c r="L40" s="96">
        <f t="shared" si="4"/>
        <v>105.21857478179206</v>
      </c>
      <c r="M40" s="95">
        <f t="shared" si="1"/>
        <v>1889332814</v>
      </c>
    </row>
    <row r="41" spans="1:13" s="40" customFormat="1">
      <c r="A41" s="93">
        <v>12</v>
      </c>
      <c r="B41" s="94" t="s">
        <v>208</v>
      </c>
      <c r="C41" s="95">
        <v>9890</v>
      </c>
      <c r="D41" s="95">
        <v>6504</v>
      </c>
      <c r="E41" s="95">
        <f>858000000+259000000+328000000+28700000000</f>
        <v>30145000000</v>
      </c>
      <c r="F41" s="95">
        <v>1399</v>
      </c>
      <c r="G41" s="95">
        <f t="shared" si="3"/>
        <v>37085584662</v>
      </c>
      <c r="H41" s="95"/>
      <c r="I41" s="95">
        <v>37085582609</v>
      </c>
      <c r="J41" s="95">
        <v>2053</v>
      </c>
      <c r="K41" s="96">
        <f t="shared" si="0"/>
        <v>570196566.14391148</v>
      </c>
      <c r="L41" s="96">
        <f t="shared" si="4"/>
        <v>123.02399273179631</v>
      </c>
      <c r="M41" s="95">
        <f t="shared" si="1"/>
        <v>6940582609</v>
      </c>
    </row>
    <row r="42" spans="1:13" s="40" customFormat="1">
      <c r="A42" s="93">
        <v>13</v>
      </c>
      <c r="B42" s="94" t="s">
        <v>212</v>
      </c>
      <c r="C42" s="95">
        <v>1830</v>
      </c>
      <c r="D42" s="95">
        <v>9315</v>
      </c>
      <c r="E42" s="95">
        <f>4053000000+405000000+1874000000+105000000+2460000000</f>
        <v>8897000000</v>
      </c>
      <c r="F42" s="95">
        <v>400</v>
      </c>
      <c r="G42" s="95">
        <f t="shared" si="3"/>
        <v>2460000720</v>
      </c>
      <c r="H42" s="95"/>
      <c r="I42" s="95">
        <v>2460000000</v>
      </c>
      <c r="J42" s="95">
        <v>720</v>
      </c>
      <c r="K42" s="96">
        <f t="shared" si="0"/>
        <v>26409025.442834139</v>
      </c>
      <c r="L42" s="96">
        <f t="shared" si="4"/>
        <v>27.649769585253459</v>
      </c>
      <c r="M42" s="95">
        <f t="shared" si="1"/>
        <v>-6437000000</v>
      </c>
    </row>
    <row r="43" spans="1:13">
      <c r="A43" s="99" t="s">
        <v>17</v>
      </c>
      <c r="B43" s="91" t="s">
        <v>213</v>
      </c>
      <c r="C43" s="88">
        <v>6450</v>
      </c>
      <c r="D43" s="88">
        <v>6450</v>
      </c>
      <c r="E43" s="88">
        <v>7952000000</v>
      </c>
      <c r="F43" s="88">
        <v>1359</v>
      </c>
      <c r="G43" s="88">
        <f>SUM(H43:J43)</f>
        <v>1967661594</v>
      </c>
      <c r="H43" s="88"/>
      <c r="I43" s="88">
        <v>1967661594</v>
      </c>
      <c r="J43" s="88"/>
      <c r="K43" s="89">
        <f t="shared" si="0"/>
        <v>30506381.30232558</v>
      </c>
      <c r="L43" s="89">
        <f t="shared" si="4"/>
        <v>24.744235337022133</v>
      </c>
      <c r="M43" s="88">
        <f t="shared" si="1"/>
        <v>-5984338406</v>
      </c>
    </row>
    <row r="44" spans="1:13" ht="21" hidden="1" customHeight="1">
      <c r="A44" s="84"/>
      <c r="B44" s="91"/>
      <c r="C44" s="88"/>
      <c r="D44" s="88"/>
      <c r="E44" s="88"/>
      <c r="F44" s="88"/>
      <c r="G44" s="88"/>
      <c r="H44" s="88"/>
      <c r="I44" s="88"/>
      <c r="J44" s="88"/>
      <c r="K44" s="89"/>
      <c r="L44" s="89"/>
      <c r="M44" s="88">
        <f t="shared" si="1"/>
        <v>0</v>
      </c>
    </row>
    <row r="45" spans="1:13" hidden="1">
      <c r="A45" s="93">
        <v>1</v>
      </c>
      <c r="B45" s="94" t="s">
        <v>37</v>
      </c>
      <c r="C45" s="95"/>
      <c r="D45" s="95"/>
      <c r="E45" s="95"/>
      <c r="F45" s="95"/>
      <c r="G45" s="95">
        <f t="shared" si="3"/>
        <v>0</v>
      </c>
      <c r="H45" s="95"/>
      <c r="I45" s="95"/>
      <c r="J45" s="95"/>
      <c r="K45" s="89"/>
      <c r="L45" s="89"/>
      <c r="M45" s="88">
        <f t="shared" si="1"/>
        <v>0</v>
      </c>
    </row>
    <row r="46" spans="1:13" hidden="1">
      <c r="A46" s="93">
        <v>2</v>
      </c>
      <c r="B46" s="94" t="s">
        <v>26</v>
      </c>
      <c r="C46" s="95"/>
      <c r="D46" s="95"/>
      <c r="E46" s="95"/>
      <c r="F46" s="95"/>
      <c r="G46" s="95">
        <f t="shared" si="3"/>
        <v>0</v>
      </c>
      <c r="H46" s="95"/>
      <c r="I46" s="95"/>
      <c r="J46" s="95"/>
      <c r="K46" s="89"/>
      <c r="L46" s="89"/>
      <c r="M46" s="88">
        <f t="shared" si="1"/>
        <v>0</v>
      </c>
    </row>
    <row r="47" spans="1:13" hidden="1">
      <c r="A47" s="315"/>
      <c r="B47" s="100" t="s">
        <v>214</v>
      </c>
      <c r="C47" s="101"/>
      <c r="D47" s="101"/>
      <c r="E47" s="101"/>
      <c r="F47" s="101"/>
      <c r="G47" s="95">
        <f t="shared" si="3"/>
        <v>0</v>
      </c>
      <c r="H47" s="101"/>
      <c r="I47" s="101"/>
      <c r="J47" s="101"/>
      <c r="K47" s="89"/>
      <c r="L47" s="89"/>
      <c r="M47" s="88">
        <f t="shared" si="1"/>
        <v>0</v>
      </c>
    </row>
    <row r="48" spans="1:13" hidden="1">
      <c r="A48" s="315"/>
      <c r="B48" s="100" t="s">
        <v>215</v>
      </c>
      <c r="C48" s="97"/>
      <c r="D48" s="97"/>
      <c r="E48" s="97"/>
      <c r="F48" s="97"/>
      <c r="G48" s="95">
        <f t="shared" si="3"/>
        <v>0</v>
      </c>
      <c r="H48" s="97"/>
      <c r="I48" s="97"/>
      <c r="J48" s="97"/>
      <c r="K48" s="89"/>
      <c r="L48" s="89"/>
      <c r="M48" s="88">
        <f t="shared" si="1"/>
        <v>0</v>
      </c>
    </row>
    <row r="49" spans="1:13" s="5" customFormat="1" ht="18" customHeight="1">
      <c r="A49" s="84" t="s">
        <v>18</v>
      </c>
      <c r="B49" s="91" t="s">
        <v>216</v>
      </c>
      <c r="C49" s="102"/>
      <c r="D49" s="102"/>
      <c r="E49" s="102"/>
      <c r="F49" s="102"/>
      <c r="G49" s="88"/>
      <c r="H49" s="102"/>
      <c r="I49" s="102">
        <v>10332702348</v>
      </c>
      <c r="J49" s="102"/>
      <c r="K49" s="89"/>
      <c r="L49" s="89"/>
      <c r="M49" s="88">
        <f t="shared" si="1"/>
        <v>10332702348</v>
      </c>
    </row>
    <row r="50" spans="1:13" s="5" customFormat="1" ht="18" customHeight="1">
      <c r="A50" s="84" t="s">
        <v>35</v>
      </c>
      <c r="B50" s="91" t="s">
        <v>71</v>
      </c>
      <c r="C50" s="102"/>
      <c r="D50" s="102"/>
      <c r="E50" s="102"/>
      <c r="F50" s="102"/>
      <c r="G50" s="88"/>
      <c r="H50" s="102"/>
      <c r="I50" s="102">
        <v>177289300</v>
      </c>
      <c r="J50" s="102"/>
      <c r="K50" s="89"/>
      <c r="L50" s="89"/>
      <c r="M50" s="88"/>
    </row>
    <row r="51" spans="1:13" s="5" customFormat="1">
      <c r="A51" s="84" t="s">
        <v>34</v>
      </c>
      <c r="B51" s="91" t="s">
        <v>72</v>
      </c>
      <c r="C51" s="102"/>
      <c r="D51" s="102"/>
      <c r="E51" s="102"/>
      <c r="F51" s="102"/>
      <c r="G51" s="88">
        <f t="shared" si="3"/>
        <v>322800952417</v>
      </c>
      <c r="H51" s="102"/>
      <c r="I51" s="102">
        <v>322800950908</v>
      </c>
      <c r="J51" s="102">
        <v>1509</v>
      </c>
      <c r="K51" s="89"/>
      <c r="L51" s="89"/>
      <c r="M51" s="88">
        <f t="shared" si="1"/>
        <v>322800950908</v>
      </c>
    </row>
    <row r="52" spans="1:13" s="90" customFormat="1" ht="20.25" customHeight="1">
      <c r="A52" s="316" t="s">
        <v>217</v>
      </c>
      <c r="B52" s="316"/>
      <c r="C52" s="436"/>
      <c r="D52" s="436"/>
      <c r="E52" s="437">
        <f>E51+E11+E10</f>
        <v>560646000000</v>
      </c>
      <c r="F52" s="437">
        <f>F51+F11+F10</f>
        <v>69980</v>
      </c>
      <c r="G52" s="437">
        <f>G51+G11+G10</f>
        <v>844408871012</v>
      </c>
      <c r="H52" s="437">
        <f>H51+H11+H10</f>
        <v>0</v>
      </c>
      <c r="I52" s="437">
        <f>I51+I11+I10</f>
        <v>1184064535536</v>
      </c>
      <c r="J52" s="436"/>
      <c r="K52" s="436"/>
      <c r="L52" s="436"/>
      <c r="M52" s="438"/>
    </row>
    <row r="53" spans="1:13" ht="15.75" customHeight="1">
      <c r="A53" s="314"/>
      <c r="B53" s="314"/>
      <c r="D53" s="314"/>
      <c r="E53" s="314"/>
      <c r="F53" s="314"/>
      <c r="G53" s="314"/>
      <c r="H53" s="314"/>
      <c r="I53" s="314"/>
      <c r="J53" s="314"/>
      <c r="K53" s="314"/>
      <c r="L53" s="314"/>
      <c r="M53" s="314"/>
    </row>
    <row r="54" spans="1:13" ht="15.75" customHeight="1">
      <c r="A54" s="313"/>
      <c r="B54" s="313"/>
      <c r="D54" s="313"/>
      <c r="E54" s="313"/>
      <c r="F54" s="313"/>
      <c r="G54" s="313"/>
      <c r="H54" s="313"/>
      <c r="I54" s="313"/>
      <c r="J54" s="313"/>
      <c r="K54" s="313"/>
      <c r="L54" s="313"/>
      <c r="M54" s="313"/>
    </row>
    <row r="55" spans="1:13" ht="15.75">
      <c r="A55" s="314"/>
      <c r="B55" s="314"/>
      <c r="D55" s="314"/>
      <c r="E55" s="314"/>
      <c r="F55" s="314"/>
      <c r="G55" s="314"/>
      <c r="H55" s="314"/>
      <c r="J55" s="314"/>
      <c r="K55" s="314"/>
      <c r="L55" s="314"/>
      <c r="M55" s="314"/>
    </row>
    <row r="56" spans="1:13" ht="15.75">
      <c r="A56" s="103"/>
      <c r="B56" s="103"/>
      <c r="D56" s="103"/>
      <c r="E56" s="103"/>
      <c r="F56" s="103"/>
      <c r="G56" s="103"/>
      <c r="H56" s="103"/>
      <c r="I56" s="92"/>
      <c r="J56" s="103"/>
      <c r="K56" s="103"/>
      <c r="L56" s="103"/>
      <c r="M56" s="103"/>
    </row>
    <row r="57" spans="1:13" ht="15.75">
      <c r="A57" s="103"/>
      <c r="B57" s="103"/>
      <c r="D57" s="103"/>
      <c r="E57" s="103"/>
      <c r="F57" s="103"/>
      <c r="G57" s="103"/>
      <c r="H57" s="103"/>
      <c r="J57" s="103"/>
      <c r="K57" s="103"/>
      <c r="L57" s="103"/>
      <c r="M57" s="103"/>
    </row>
    <row r="58" spans="1:13" ht="15.75">
      <c r="A58" s="103"/>
      <c r="B58" s="103"/>
      <c r="D58" s="103"/>
      <c r="E58" s="103"/>
      <c r="F58" s="103"/>
      <c r="G58" s="103"/>
      <c r="H58" s="103"/>
      <c r="J58" s="103"/>
      <c r="K58" s="103"/>
      <c r="L58" s="103"/>
      <c r="M58" s="103"/>
    </row>
    <row r="59" spans="1:13" ht="15.75">
      <c r="A59" s="104"/>
    </row>
    <row r="60" spans="1:13" ht="15.75">
      <c r="A60" s="105"/>
    </row>
    <row r="61" spans="1:13" ht="15.75">
      <c r="A61" s="105"/>
    </row>
    <row r="62" spans="1:13" ht="15.75">
      <c r="A62" s="105"/>
    </row>
    <row r="92" ht="15" customHeight="1"/>
    <row r="95" ht="15" customHeight="1"/>
  </sheetData>
  <mergeCells count="23">
    <mergeCell ref="I1:M1"/>
    <mergeCell ref="A4:M4"/>
    <mergeCell ref="A5:M5"/>
    <mergeCell ref="I6:M6"/>
    <mergeCell ref="A7:A8"/>
    <mergeCell ref="B7:B8"/>
    <mergeCell ref="D7:D8"/>
    <mergeCell ref="E7:E8"/>
    <mergeCell ref="G7:G8"/>
    <mergeCell ref="I7:I8"/>
    <mergeCell ref="L7:L8"/>
    <mergeCell ref="E35:E37"/>
    <mergeCell ref="A54:B54"/>
    <mergeCell ref="D54:H54"/>
    <mergeCell ref="I54:M54"/>
    <mergeCell ref="A55:B55"/>
    <mergeCell ref="D55:H55"/>
    <mergeCell ref="J55:M55"/>
    <mergeCell ref="A47:A48"/>
    <mergeCell ref="A52:B52"/>
    <mergeCell ref="A53:B53"/>
    <mergeCell ref="D53:H53"/>
    <mergeCell ref="I53:M53"/>
  </mergeCells>
  <pageMargins left="0.43307086614173229" right="0.27559055118110237" top="0.59055118110236227" bottom="0" header="0.31496062992125984" footer="0.31496062992125984"/>
  <pageSetup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294"/>
  <sheetViews>
    <sheetView topLeftCell="F1" zoomScaleNormal="100" workbookViewId="0">
      <selection activeCell="R3" sqref="R3"/>
    </sheetView>
  </sheetViews>
  <sheetFormatPr defaultRowHeight="15.75"/>
  <cols>
    <col min="1" max="1" width="6" style="352" customWidth="1"/>
    <col min="2" max="2" width="27" style="352" customWidth="1"/>
    <col min="3" max="3" width="17" style="352" customWidth="1"/>
    <col min="4" max="4" width="16" style="352" customWidth="1"/>
    <col min="5" max="5" width="16.85546875" style="352" customWidth="1"/>
    <col min="6" max="6" width="13" style="352" customWidth="1"/>
    <col min="7" max="8" width="17.5703125" style="352" customWidth="1"/>
    <col min="9" max="9" width="15" style="352" customWidth="1"/>
    <col min="10" max="10" width="17.5703125" style="352" customWidth="1"/>
    <col min="11" max="11" width="15" style="352" customWidth="1"/>
    <col min="12" max="12" width="17.42578125" style="352" customWidth="1"/>
    <col min="13" max="13" width="13" style="352" customWidth="1"/>
    <col min="14" max="14" width="16.7109375" style="352" customWidth="1"/>
    <col min="15" max="15" width="17.140625" style="352" customWidth="1"/>
    <col min="16" max="16" width="14.42578125" style="352" customWidth="1"/>
    <col min="17" max="17" width="17.42578125" style="352" customWidth="1"/>
    <col min="18" max="18" width="13" style="352" customWidth="1"/>
    <col min="19" max="19" width="15" style="352" customWidth="1"/>
    <col min="20" max="23" width="8" style="352" customWidth="1"/>
    <col min="24" max="16384" width="9.140625" style="352"/>
  </cols>
  <sheetData>
    <row r="1" spans="1:23" ht="15.75" customHeight="1">
      <c r="A1" s="374" t="s">
        <v>723</v>
      </c>
      <c r="B1" s="368"/>
      <c r="C1" s="368"/>
      <c r="U1" s="303" t="s">
        <v>177</v>
      </c>
      <c r="V1" s="303"/>
      <c r="W1" s="303"/>
    </row>
    <row r="2" spans="1:23">
      <c r="A2" s="373" t="s">
        <v>721</v>
      </c>
    </row>
    <row r="4" spans="1:23">
      <c r="A4" s="372" t="s">
        <v>720</v>
      </c>
      <c r="B4" s="368"/>
      <c r="C4" s="368"/>
      <c r="D4" s="368"/>
      <c r="E4" s="368"/>
      <c r="F4" s="368"/>
      <c r="G4" s="368"/>
      <c r="H4" s="368"/>
      <c r="I4" s="368"/>
      <c r="J4" s="368"/>
      <c r="K4" s="368"/>
      <c r="L4" s="368"/>
      <c r="M4" s="368"/>
      <c r="N4" s="368"/>
      <c r="O4" s="368"/>
      <c r="P4" s="368"/>
      <c r="Q4" s="368"/>
      <c r="R4" s="368"/>
      <c r="S4" s="368"/>
      <c r="T4" s="368"/>
      <c r="U4" s="368"/>
      <c r="V4" s="368"/>
      <c r="W4" s="368"/>
    </row>
    <row r="5" spans="1:23">
      <c r="A5" s="371" t="str">
        <f>'B99-CK'!A5:M5</f>
        <v>(Quyết toán đã được HĐND phê chuẩn)</v>
      </c>
      <c r="B5" s="370"/>
      <c r="C5" s="370"/>
      <c r="D5" s="370"/>
      <c r="E5" s="370"/>
      <c r="F5" s="370"/>
      <c r="G5" s="370"/>
      <c r="H5" s="370"/>
      <c r="I5" s="370"/>
      <c r="J5" s="370"/>
      <c r="K5" s="370"/>
      <c r="L5" s="370"/>
      <c r="M5" s="370"/>
      <c r="N5" s="370"/>
      <c r="O5" s="370"/>
      <c r="P5" s="370"/>
      <c r="Q5" s="370"/>
      <c r="R5" s="370"/>
      <c r="S5" s="370"/>
      <c r="T5" s="370"/>
      <c r="U5" s="370"/>
      <c r="V5" s="370"/>
      <c r="W5" s="370"/>
    </row>
    <row r="6" spans="1:23">
      <c r="A6" s="369" t="s">
        <v>59</v>
      </c>
      <c r="B6" s="368"/>
      <c r="C6" s="368"/>
      <c r="D6" s="368"/>
      <c r="E6" s="368"/>
      <c r="F6" s="368"/>
      <c r="G6" s="368"/>
      <c r="H6" s="368"/>
      <c r="I6" s="368"/>
      <c r="J6" s="368"/>
      <c r="K6" s="368"/>
      <c r="L6" s="368"/>
      <c r="M6" s="368"/>
      <c r="N6" s="368"/>
      <c r="O6" s="368"/>
      <c r="P6" s="368"/>
      <c r="Q6" s="368"/>
      <c r="R6" s="368"/>
      <c r="S6" s="368"/>
      <c r="T6" s="368"/>
      <c r="U6" s="368"/>
      <c r="V6" s="368"/>
      <c r="W6" s="368"/>
    </row>
    <row r="7" spans="1:23">
      <c r="W7" s="367" t="s">
        <v>719</v>
      </c>
    </row>
    <row r="8" spans="1:23">
      <c r="A8" s="366" t="s">
        <v>0</v>
      </c>
      <c r="B8" s="366" t="s">
        <v>718</v>
      </c>
      <c r="C8" s="366" t="s">
        <v>717</v>
      </c>
      <c r="D8" s="363" t="s">
        <v>59</v>
      </c>
      <c r="E8" s="363" t="s">
        <v>59</v>
      </c>
      <c r="F8" s="363" t="s">
        <v>59</v>
      </c>
      <c r="G8" s="363" t="s">
        <v>59</v>
      </c>
      <c r="H8" s="363" t="s">
        <v>59</v>
      </c>
      <c r="I8" s="363" t="s">
        <v>59</v>
      </c>
      <c r="J8" s="366" t="s">
        <v>716</v>
      </c>
      <c r="K8" s="363" t="s">
        <v>59</v>
      </c>
      <c r="L8" s="363" t="s">
        <v>59</v>
      </c>
      <c r="M8" s="363" t="s">
        <v>59</v>
      </c>
      <c r="N8" s="363" t="s">
        <v>59</v>
      </c>
      <c r="O8" s="363" t="s">
        <v>59</v>
      </c>
      <c r="P8" s="363" t="s">
        <v>59</v>
      </c>
      <c r="Q8" s="363" t="s">
        <v>59</v>
      </c>
      <c r="R8" s="363" t="s">
        <v>59</v>
      </c>
      <c r="S8" s="363" t="s">
        <v>59</v>
      </c>
      <c r="T8" s="366" t="s">
        <v>53</v>
      </c>
      <c r="U8" s="363" t="s">
        <v>59</v>
      </c>
      <c r="V8" s="363" t="s">
        <v>59</v>
      </c>
      <c r="W8" s="363" t="s">
        <v>59</v>
      </c>
    </row>
    <row r="9" spans="1:23">
      <c r="A9" s="363" t="s">
        <v>59</v>
      </c>
      <c r="B9" s="363" t="s">
        <v>59</v>
      </c>
      <c r="C9" s="365" t="s">
        <v>715</v>
      </c>
      <c r="D9" s="365" t="s">
        <v>714</v>
      </c>
      <c r="E9" s="365" t="s">
        <v>713</v>
      </c>
      <c r="F9" s="366" t="s">
        <v>213</v>
      </c>
      <c r="G9" s="366" t="s">
        <v>31</v>
      </c>
      <c r="H9" s="363" t="s">
        <v>59</v>
      </c>
      <c r="I9" s="363" t="s">
        <v>59</v>
      </c>
      <c r="J9" s="366" t="s">
        <v>709</v>
      </c>
      <c r="K9" s="365" t="s">
        <v>714</v>
      </c>
      <c r="L9" s="365" t="s">
        <v>713</v>
      </c>
      <c r="M9" s="366" t="s">
        <v>213</v>
      </c>
      <c r="N9" s="366" t="s">
        <v>31</v>
      </c>
      <c r="O9" s="363" t="s">
        <v>59</v>
      </c>
      <c r="P9" s="363" t="s">
        <v>59</v>
      </c>
      <c r="Q9" s="365" t="s">
        <v>712</v>
      </c>
      <c r="R9" s="365" t="s">
        <v>711</v>
      </c>
      <c r="S9" s="365" t="s">
        <v>710</v>
      </c>
      <c r="T9" s="365" t="s">
        <v>709</v>
      </c>
      <c r="U9" s="365" t="s">
        <v>708</v>
      </c>
      <c r="V9" s="365" t="s">
        <v>705</v>
      </c>
      <c r="W9" s="365" t="s">
        <v>707</v>
      </c>
    </row>
    <row r="10" spans="1:23" ht="31.5">
      <c r="A10" s="363" t="s">
        <v>59</v>
      </c>
      <c r="B10" s="363" t="s">
        <v>59</v>
      </c>
      <c r="C10" s="363" t="s">
        <v>59</v>
      </c>
      <c r="D10" s="363" t="s">
        <v>59</v>
      </c>
      <c r="E10" s="363" t="s">
        <v>59</v>
      </c>
      <c r="F10" s="363" t="s">
        <v>59</v>
      </c>
      <c r="G10" s="364" t="s">
        <v>13</v>
      </c>
      <c r="H10" s="356" t="s">
        <v>706</v>
      </c>
      <c r="I10" s="364" t="s">
        <v>705</v>
      </c>
      <c r="J10" s="363" t="s">
        <v>59</v>
      </c>
      <c r="K10" s="363" t="s">
        <v>59</v>
      </c>
      <c r="L10" s="363" t="s">
        <v>59</v>
      </c>
      <c r="M10" s="363" t="s">
        <v>59</v>
      </c>
      <c r="N10" s="364" t="s">
        <v>13</v>
      </c>
      <c r="O10" s="356" t="s">
        <v>706</v>
      </c>
      <c r="P10" s="364" t="s">
        <v>705</v>
      </c>
      <c r="Q10" s="363" t="s">
        <v>59</v>
      </c>
      <c r="R10" s="363" t="s">
        <v>59</v>
      </c>
      <c r="S10" s="363" t="s">
        <v>59</v>
      </c>
      <c r="T10" s="363" t="s">
        <v>59</v>
      </c>
      <c r="U10" s="363" t="s">
        <v>59</v>
      </c>
      <c r="V10" s="363" t="s">
        <v>59</v>
      </c>
      <c r="W10" s="363" t="s">
        <v>59</v>
      </c>
    </row>
    <row r="11" spans="1:23" s="361" customFormat="1" ht="12.75">
      <c r="A11" s="362" t="s">
        <v>11</v>
      </c>
      <c r="B11" s="362" t="s">
        <v>12</v>
      </c>
      <c r="C11" s="362" t="s">
        <v>38</v>
      </c>
      <c r="D11" s="362" t="s">
        <v>36</v>
      </c>
      <c r="E11" s="362" t="s">
        <v>44</v>
      </c>
      <c r="F11" s="362" t="s">
        <v>42</v>
      </c>
      <c r="G11" s="362" t="s">
        <v>62</v>
      </c>
      <c r="H11" s="362" t="s">
        <v>98</v>
      </c>
      <c r="I11" s="362" t="s">
        <v>40</v>
      </c>
      <c r="J11" s="362" t="s">
        <v>99</v>
      </c>
      <c r="K11" s="362" t="s">
        <v>100</v>
      </c>
      <c r="L11" s="362" t="s">
        <v>101</v>
      </c>
      <c r="M11" s="362" t="s">
        <v>102</v>
      </c>
      <c r="N11" s="362" t="s">
        <v>103</v>
      </c>
      <c r="O11" s="362" t="s">
        <v>104</v>
      </c>
      <c r="P11" s="362" t="s">
        <v>704</v>
      </c>
      <c r="Q11" s="362" t="s">
        <v>703</v>
      </c>
      <c r="R11" s="362" t="s">
        <v>702</v>
      </c>
      <c r="S11" s="362" t="s">
        <v>701</v>
      </c>
      <c r="T11" s="362" t="s">
        <v>700</v>
      </c>
      <c r="U11" s="362" t="s">
        <v>699</v>
      </c>
      <c r="V11" s="362" t="s">
        <v>698</v>
      </c>
      <c r="W11" s="362" t="s">
        <v>697</v>
      </c>
    </row>
    <row r="12" spans="1:23" ht="31.5">
      <c r="A12" s="356" t="s">
        <v>14</v>
      </c>
      <c r="B12" s="355" t="s">
        <v>336</v>
      </c>
      <c r="C12" s="354">
        <v>870218584453</v>
      </c>
      <c r="D12" s="354">
        <v>94572557500</v>
      </c>
      <c r="E12" s="354">
        <v>575426367773</v>
      </c>
      <c r="F12" s="353" t="s">
        <v>59</v>
      </c>
      <c r="G12" s="354">
        <v>200219659180</v>
      </c>
      <c r="H12" s="354">
        <v>196821006000</v>
      </c>
      <c r="I12" s="354">
        <v>3398653180</v>
      </c>
      <c r="J12" s="354">
        <v>802935592980</v>
      </c>
      <c r="K12" s="354">
        <v>89786252771</v>
      </c>
      <c r="L12" s="354">
        <v>515448035929</v>
      </c>
      <c r="M12" s="353" t="s">
        <v>59</v>
      </c>
      <c r="N12" s="354">
        <v>197701304280</v>
      </c>
      <c r="O12" s="354">
        <v>194541506900</v>
      </c>
      <c r="P12" s="354">
        <v>3159797380</v>
      </c>
      <c r="Q12" s="353" t="s">
        <v>59</v>
      </c>
      <c r="R12" s="353" t="s">
        <v>59</v>
      </c>
      <c r="S12" s="353" t="s">
        <v>59</v>
      </c>
      <c r="T12" s="360" t="s">
        <v>696</v>
      </c>
      <c r="U12" s="360" t="s">
        <v>644</v>
      </c>
      <c r="V12" s="360" t="s">
        <v>695</v>
      </c>
      <c r="W12" s="360" t="s">
        <v>691</v>
      </c>
    </row>
    <row r="13" spans="1:23" ht="31.5">
      <c r="A13" s="353" t="s">
        <v>38</v>
      </c>
      <c r="B13" s="359" t="s">
        <v>337</v>
      </c>
      <c r="C13" s="358">
        <v>6854177423</v>
      </c>
      <c r="D13" s="358">
        <v>0</v>
      </c>
      <c r="E13" s="358">
        <v>6854177423</v>
      </c>
      <c r="F13" s="353" t="s">
        <v>59</v>
      </c>
      <c r="G13" s="358">
        <v>0</v>
      </c>
      <c r="H13" s="358">
        <v>0</v>
      </c>
      <c r="I13" s="358">
        <v>0</v>
      </c>
      <c r="J13" s="358">
        <v>6790838970</v>
      </c>
      <c r="K13" s="358">
        <v>0</v>
      </c>
      <c r="L13" s="358">
        <v>6790838970</v>
      </c>
      <c r="M13" s="353" t="s">
        <v>59</v>
      </c>
      <c r="N13" s="358">
        <v>0</v>
      </c>
      <c r="O13" s="358">
        <v>0</v>
      </c>
      <c r="P13" s="358">
        <v>0</v>
      </c>
      <c r="Q13" s="353" t="s">
        <v>59</v>
      </c>
      <c r="R13" s="353" t="s">
        <v>59</v>
      </c>
      <c r="S13" s="353" t="s">
        <v>59</v>
      </c>
      <c r="T13" s="357" t="s">
        <v>694</v>
      </c>
      <c r="U13" s="353" t="s">
        <v>59</v>
      </c>
      <c r="V13" s="357" t="s">
        <v>694</v>
      </c>
      <c r="W13" s="353" t="s">
        <v>59</v>
      </c>
    </row>
    <row r="14" spans="1:23" ht="31.5">
      <c r="A14" s="353" t="s">
        <v>36</v>
      </c>
      <c r="B14" s="359" t="s">
        <v>160</v>
      </c>
      <c r="C14" s="358">
        <v>3613484620</v>
      </c>
      <c r="D14" s="358">
        <v>0</v>
      </c>
      <c r="E14" s="358">
        <v>3355284620</v>
      </c>
      <c r="F14" s="353" t="s">
        <v>59</v>
      </c>
      <c r="G14" s="358">
        <v>258200000</v>
      </c>
      <c r="H14" s="358">
        <v>0</v>
      </c>
      <c r="I14" s="358">
        <v>258200000</v>
      </c>
      <c r="J14" s="358">
        <v>3583294735</v>
      </c>
      <c r="K14" s="358">
        <v>0</v>
      </c>
      <c r="L14" s="358">
        <v>3325094735</v>
      </c>
      <c r="M14" s="353" t="s">
        <v>59</v>
      </c>
      <c r="N14" s="358">
        <v>258200000</v>
      </c>
      <c r="O14" s="358">
        <v>0</v>
      </c>
      <c r="P14" s="358">
        <v>258200000</v>
      </c>
      <c r="Q14" s="353" t="s">
        <v>59</v>
      </c>
      <c r="R14" s="353" t="s">
        <v>59</v>
      </c>
      <c r="S14" s="353" t="s">
        <v>59</v>
      </c>
      <c r="T14" s="357" t="s">
        <v>693</v>
      </c>
      <c r="U14" s="353" t="s">
        <v>59</v>
      </c>
      <c r="V14" s="357" t="s">
        <v>692</v>
      </c>
      <c r="W14" s="357" t="s">
        <v>614</v>
      </c>
    </row>
    <row r="15" spans="1:23">
      <c r="A15" s="353" t="s">
        <v>44</v>
      </c>
      <c r="B15" s="359" t="s">
        <v>338</v>
      </c>
      <c r="C15" s="358">
        <v>736619888</v>
      </c>
      <c r="D15" s="358">
        <v>0</v>
      </c>
      <c r="E15" s="358">
        <v>736619888</v>
      </c>
      <c r="F15" s="353" t="s">
        <v>59</v>
      </c>
      <c r="G15" s="358">
        <v>0</v>
      </c>
      <c r="H15" s="358">
        <v>0</v>
      </c>
      <c r="I15" s="358">
        <v>0</v>
      </c>
      <c r="J15" s="358">
        <v>724440098</v>
      </c>
      <c r="K15" s="358">
        <v>0</v>
      </c>
      <c r="L15" s="358">
        <v>724440098</v>
      </c>
      <c r="M15" s="353" t="s">
        <v>59</v>
      </c>
      <c r="N15" s="358">
        <v>0</v>
      </c>
      <c r="O15" s="358">
        <v>0</v>
      </c>
      <c r="P15" s="358">
        <v>0</v>
      </c>
      <c r="Q15" s="353" t="s">
        <v>59</v>
      </c>
      <c r="R15" s="353" t="s">
        <v>59</v>
      </c>
      <c r="S15" s="353" t="s">
        <v>59</v>
      </c>
      <c r="T15" s="357" t="s">
        <v>670</v>
      </c>
      <c r="U15" s="353" t="s">
        <v>59</v>
      </c>
      <c r="V15" s="357" t="s">
        <v>670</v>
      </c>
      <c r="W15" s="353" t="s">
        <v>59</v>
      </c>
    </row>
    <row r="16" spans="1:23">
      <c r="A16" s="353" t="s">
        <v>42</v>
      </c>
      <c r="B16" s="359" t="s">
        <v>339</v>
      </c>
      <c r="C16" s="358">
        <v>1493170144</v>
      </c>
      <c r="D16" s="358">
        <v>0</v>
      </c>
      <c r="E16" s="358">
        <v>1493170144</v>
      </c>
      <c r="F16" s="353" t="s">
        <v>59</v>
      </c>
      <c r="G16" s="358">
        <v>0</v>
      </c>
      <c r="H16" s="358">
        <v>0</v>
      </c>
      <c r="I16" s="358">
        <v>0</v>
      </c>
      <c r="J16" s="358">
        <v>1474300265</v>
      </c>
      <c r="K16" s="358">
        <v>0</v>
      </c>
      <c r="L16" s="358">
        <v>1474300265</v>
      </c>
      <c r="M16" s="353" t="s">
        <v>59</v>
      </c>
      <c r="N16" s="358">
        <v>0</v>
      </c>
      <c r="O16" s="358">
        <v>0</v>
      </c>
      <c r="P16" s="358">
        <v>0</v>
      </c>
      <c r="Q16" s="353" t="s">
        <v>59</v>
      </c>
      <c r="R16" s="353" t="s">
        <v>59</v>
      </c>
      <c r="S16" s="353" t="s">
        <v>59</v>
      </c>
      <c r="T16" s="357" t="s">
        <v>691</v>
      </c>
      <c r="U16" s="353" t="s">
        <v>59</v>
      </c>
      <c r="V16" s="357" t="s">
        <v>691</v>
      </c>
      <c r="W16" s="353" t="s">
        <v>59</v>
      </c>
    </row>
    <row r="17" spans="1:23">
      <c r="A17" s="353" t="s">
        <v>62</v>
      </c>
      <c r="B17" s="359" t="s">
        <v>340</v>
      </c>
      <c r="C17" s="358">
        <v>17610858610</v>
      </c>
      <c r="D17" s="358">
        <v>0</v>
      </c>
      <c r="E17" s="358">
        <v>17610858610</v>
      </c>
      <c r="F17" s="353" t="s">
        <v>59</v>
      </c>
      <c r="G17" s="358">
        <v>0</v>
      </c>
      <c r="H17" s="358">
        <v>0</v>
      </c>
      <c r="I17" s="358">
        <v>0</v>
      </c>
      <c r="J17" s="358">
        <v>16123056505</v>
      </c>
      <c r="K17" s="358">
        <v>0</v>
      </c>
      <c r="L17" s="358">
        <v>16123056505</v>
      </c>
      <c r="M17" s="353" t="s">
        <v>59</v>
      </c>
      <c r="N17" s="358">
        <v>0</v>
      </c>
      <c r="O17" s="358">
        <v>0</v>
      </c>
      <c r="P17" s="358">
        <v>0</v>
      </c>
      <c r="Q17" s="353" t="s">
        <v>59</v>
      </c>
      <c r="R17" s="353" t="s">
        <v>59</v>
      </c>
      <c r="S17" s="353" t="s">
        <v>59</v>
      </c>
      <c r="T17" s="357" t="s">
        <v>690</v>
      </c>
      <c r="U17" s="353" t="s">
        <v>59</v>
      </c>
      <c r="V17" s="357" t="s">
        <v>690</v>
      </c>
      <c r="W17" s="353" t="s">
        <v>59</v>
      </c>
    </row>
    <row r="18" spans="1:23" ht="31.5">
      <c r="A18" s="353">
        <v>6</v>
      </c>
      <c r="B18" s="359" t="s">
        <v>341</v>
      </c>
      <c r="C18" s="358">
        <v>5548245067</v>
      </c>
      <c r="D18" s="358">
        <v>0</v>
      </c>
      <c r="E18" s="358">
        <v>5548245067</v>
      </c>
      <c r="F18" s="353" t="s">
        <v>59</v>
      </c>
      <c r="G18" s="358">
        <v>0</v>
      </c>
      <c r="H18" s="358">
        <v>0</v>
      </c>
      <c r="I18" s="358">
        <v>0</v>
      </c>
      <c r="J18" s="358">
        <v>5075588250</v>
      </c>
      <c r="K18" s="358">
        <v>0</v>
      </c>
      <c r="L18" s="358">
        <v>5075588250</v>
      </c>
      <c r="M18" s="353" t="s">
        <v>59</v>
      </c>
      <c r="N18" s="358">
        <v>0</v>
      </c>
      <c r="O18" s="358">
        <v>0</v>
      </c>
      <c r="P18" s="358">
        <v>0</v>
      </c>
      <c r="Q18" s="353" t="s">
        <v>59</v>
      </c>
      <c r="R18" s="353" t="s">
        <v>59</v>
      </c>
      <c r="S18" s="353" t="s">
        <v>59</v>
      </c>
      <c r="T18" s="357" t="s">
        <v>689</v>
      </c>
      <c r="U18" s="353" t="s">
        <v>59</v>
      </c>
      <c r="V18" s="357" t="s">
        <v>689</v>
      </c>
      <c r="W18" s="353" t="s">
        <v>59</v>
      </c>
    </row>
    <row r="19" spans="1:23">
      <c r="A19" s="353">
        <v>7</v>
      </c>
      <c r="B19" s="359" t="s">
        <v>342</v>
      </c>
      <c r="C19" s="358">
        <f>SUM(C20:C63)</f>
        <v>261937630700</v>
      </c>
      <c r="D19" s="358">
        <f>SUM(D20:D63)</f>
        <v>0</v>
      </c>
      <c r="E19" s="358">
        <f>SUM(E20:E63)</f>
        <v>261937630700</v>
      </c>
      <c r="F19" s="358">
        <f>SUM(F20:F63)</f>
        <v>0</v>
      </c>
      <c r="G19" s="358">
        <f>SUM(G20:G63)</f>
        <v>0</v>
      </c>
      <c r="H19" s="358">
        <f>SUM(H20:H63)</f>
        <v>0</v>
      </c>
      <c r="I19" s="358">
        <f>SUM(I20:I63)</f>
        <v>0</v>
      </c>
      <c r="J19" s="358">
        <f>SUM(J20:J63)</f>
        <v>258254563742</v>
      </c>
      <c r="K19" s="358">
        <f>SUM(K20:K63)</f>
        <v>0</v>
      </c>
      <c r="L19" s="358">
        <f>SUM(L20:L63)</f>
        <v>258254563742</v>
      </c>
      <c r="M19" s="358">
        <f>SUM(M20:M63)</f>
        <v>0</v>
      </c>
      <c r="N19" s="358">
        <f>SUM(N20:N63)</f>
        <v>0</v>
      </c>
      <c r="O19" s="358">
        <f>SUM(O20:O63)</f>
        <v>0</v>
      </c>
      <c r="P19" s="358">
        <f>SUM(P20:P63)</f>
        <v>0</v>
      </c>
      <c r="Q19" s="358">
        <f>SUM(Q20:Q63)</f>
        <v>0</v>
      </c>
      <c r="R19" s="358">
        <f>SUM(R20:R63)</f>
        <v>0</v>
      </c>
      <c r="S19" s="353"/>
      <c r="T19" s="357" t="s">
        <v>689</v>
      </c>
      <c r="U19" s="353"/>
      <c r="V19" s="357" t="s">
        <v>689</v>
      </c>
      <c r="W19" s="353"/>
    </row>
    <row r="20" spans="1:23">
      <c r="A20" s="353" t="s">
        <v>59</v>
      </c>
      <c r="B20" s="359" t="s">
        <v>343</v>
      </c>
      <c r="C20" s="358">
        <v>2829801821</v>
      </c>
      <c r="D20" s="358">
        <v>0</v>
      </c>
      <c r="E20" s="358">
        <v>2829801821</v>
      </c>
      <c r="F20" s="353" t="s">
        <v>59</v>
      </c>
      <c r="G20" s="358">
        <v>0</v>
      </c>
      <c r="H20" s="358">
        <v>0</v>
      </c>
      <c r="I20" s="358">
        <v>0</v>
      </c>
      <c r="J20" s="358">
        <v>2783100825</v>
      </c>
      <c r="K20" s="358">
        <v>0</v>
      </c>
      <c r="L20" s="358">
        <v>2783100825</v>
      </c>
      <c r="M20" s="353" t="s">
        <v>59</v>
      </c>
      <c r="N20" s="358">
        <v>0</v>
      </c>
      <c r="O20" s="358">
        <v>0</v>
      </c>
      <c r="P20" s="358">
        <v>0</v>
      </c>
      <c r="Q20" s="353" t="s">
        <v>59</v>
      </c>
      <c r="R20" s="353" t="s">
        <v>59</v>
      </c>
      <c r="S20" s="353" t="s">
        <v>59</v>
      </c>
      <c r="T20" s="357" t="s">
        <v>670</v>
      </c>
      <c r="U20" s="353" t="s">
        <v>59</v>
      </c>
      <c r="V20" s="357" t="s">
        <v>689</v>
      </c>
      <c r="W20" s="353" t="s">
        <v>59</v>
      </c>
    </row>
    <row r="21" spans="1:23" ht="31.5">
      <c r="A21" s="353" t="s">
        <v>59</v>
      </c>
      <c r="B21" s="359" t="s">
        <v>344</v>
      </c>
      <c r="C21" s="358">
        <v>3449802901</v>
      </c>
      <c r="D21" s="358">
        <v>0</v>
      </c>
      <c r="E21" s="358">
        <v>3449802901</v>
      </c>
      <c r="F21" s="353" t="s">
        <v>59</v>
      </c>
      <c r="G21" s="358">
        <v>0</v>
      </c>
      <c r="H21" s="358">
        <v>0</v>
      </c>
      <c r="I21" s="358">
        <v>0</v>
      </c>
      <c r="J21" s="358">
        <v>3435005501</v>
      </c>
      <c r="K21" s="358">
        <v>0</v>
      </c>
      <c r="L21" s="358">
        <v>3435005501</v>
      </c>
      <c r="M21" s="353" t="s">
        <v>59</v>
      </c>
      <c r="N21" s="358">
        <v>0</v>
      </c>
      <c r="O21" s="358">
        <v>0</v>
      </c>
      <c r="P21" s="358">
        <v>0</v>
      </c>
      <c r="Q21" s="353" t="s">
        <v>59</v>
      </c>
      <c r="R21" s="353" t="s">
        <v>59</v>
      </c>
      <c r="S21" s="353" t="s">
        <v>59</v>
      </c>
      <c r="T21" s="357" t="s">
        <v>684</v>
      </c>
      <c r="U21" s="353" t="s">
        <v>59</v>
      </c>
      <c r="V21" s="357" t="s">
        <v>684</v>
      </c>
      <c r="W21" s="353" t="s">
        <v>59</v>
      </c>
    </row>
    <row r="22" spans="1:23">
      <c r="A22" s="353" t="s">
        <v>59</v>
      </c>
      <c r="B22" s="359" t="s">
        <v>345</v>
      </c>
      <c r="C22" s="358">
        <v>6925433745</v>
      </c>
      <c r="D22" s="358">
        <v>0</v>
      </c>
      <c r="E22" s="358">
        <v>6925433745</v>
      </c>
      <c r="F22" s="353" t="s">
        <v>59</v>
      </c>
      <c r="G22" s="358">
        <v>0</v>
      </c>
      <c r="H22" s="358">
        <v>0</v>
      </c>
      <c r="I22" s="358">
        <v>0</v>
      </c>
      <c r="J22" s="358">
        <v>6757484338</v>
      </c>
      <c r="K22" s="358">
        <v>0</v>
      </c>
      <c r="L22" s="358">
        <v>6757484338</v>
      </c>
      <c r="M22" s="353" t="s">
        <v>59</v>
      </c>
      <c r="N22" s="358">
        <v>0</v>
      </c>
      <c r="O22" s="358">
        <v>0</v>
      </c>
      <c r="P22" s="358">
        <v>0</v>
      </c>
      <c r="Q22" s="353" t="s">
        <v>59</v>
      </c>
      <c r="R22" s="353" t="s">
        <v>59</v>
      </c>
      <c r="S22" s="353" t="s">
        <v>59</v>
      </c>
      <c r="T22" s="357" t="s">
        <v>688</v>
      </c>
      <c r="U22" s="353" t="s">
        <v>59</v>
      </c>
      <c r="V22" s="357" t="s">
        <v>688</v>
      </c>
      <c r="W22" s="353" t="s">
        <v>59</v>
      </c>
    </row>
    <row r="23" spans="1:23" ht="31.5">
      <c r="A23" s="353" t="s">
        <v>59</v>
      </c>
      <c r="B23" s="359" t="s">
        <v>346</v>
      </c>
      <c r="C23" s="358">
        <v>4843327486</v>
      </c>
      <c r="D23" s="358">
        <v>0</v>
      </c>
      <c r="E23" s="358">
        <v>4843327486</v>
      </c>
      <c r="F23" s="353" t="s">
        <v>59</v>
      </c>
      <c r="G23" s="358">
        <v>0</v>
      </c>
      <c r="H23" s="358">
        <v>0</v>
      </c>
      <c r="I23" s="358">
        <v>0</v>
      </c>
      <c r="J23" s="358">
        <v>4695776636</v>
      </c>
      <c r="K23" s="358">
        <v>0</v>
      </c>
      <c r="L23" s="358">
        <v>4695776636</v>
      </c>
      <c r="M23" s="353" t="s">
        <v>59</v>
      </c>
      <c r="N23" s="358">
        <v>0</v>
      </c>
      <c r="O23" s="358">
        <v>0</v>
      </c>
      <c r="P23" s="358">
        <v>0</v>
      </c>
      <c r="Q23" s="353" t="s">
        <v>59</v>
      </c>
      <c r="R23" s="353" t="s">
        <v>59</v>
      </c>
      <c r="S23" s="353" t="s">
        <v>59</v>
      </c>
      <c r="T23" s="357" t="s">
        <v>687</v>
      </c>
      <c r="U23" s="353" t="s">
        <v>59</v>
      </c>
      <c r="V23" s="357" t="s">
        <v>687</v>
      </c>
      <c r="W23" s="353" t="s">
        <v>59</v>
      </c>
    </row>
    <row r="24" spans="1:23" ht="31.5">
      <c r="A24" s="353" t="s">
        <v>59</v>
      </c>
      <c r="B24" s="359" t="s">
        <v>347</v>
      </c>
      <c r="C24" s="358">
        <v>5493358493</v>
      </c>
      <c r="D24" s="358">
        <v>0</v>
      </c>
      <c r="E24" s="358">
        <v>5493358493</v>
      </c>
      <c r="F24" s="353" t="s">
        <v>59</v>
      </c>
      <c r="G24" s="358">
        <v>0</v>
      </c>
      <c r="H24" s="358">
        <v>0</v>
      </c>
      <c r="I24" s="358">
        <v>0</v>
      </c>
      <c r="J24" s="358">
        <v>5492703697</v>
      </c>
      <c r="K24" s="358">
        <v>0</v>
      </c>
      <c r="L24" s="358">
        <v>5492703697</v>
      </c>
      <c r="M24" s="353" t="s">
        <v>59</v>
      </c>
      <c r="N24" s="358">
        <v>0</v>
      </c>
      <c r="O24" s="358">
        <v>0</v>
      </c>
      <c r="P24" s="358">
        <v>0</v>
      </c>
      <c r="Q24" s="353" t="s">
        <v>59</v>
      </c>
      <c r="R24" s="353" t="s">
        <v>59</v>
      </c>
      <c r="S24" s="353" t="s">
        <v>59</v>
      </c>
      <c r="T24" s="357" t="s">
        <v>678</v>
      </c>
      <c r="U24" s="353" t="s">
        <v>59</v>
      </c>
      <c r="V24" s="357" t="s">
        <v>678</v>
      </c>
      <c r="W24" s="353" t="s">
        <v>59</v>
      </c>
    </row>
    <row r="25" spans="1:23" ht="31.5">
      <c r="A25" s="353" t="s">
        <v>59</v>
      </c>
      <c r="B25" s="359" t="s">
        <v>348</v>
      </c>
      <c r="C25" s="358">
        <v>8305510896</v>
      </c>
      <c r="D25" s="358">
        <v>0</v>
      </c>
      <c r="E25" s="358">
        <v>8305510896</v>
      </c>
      <c r="F25" s="353" t="s">
        <v>59</v>
      </c>
      <c r="G25" s="358">
        <v>0</v>
      </c>
      <c r="H25" s="358">
        <v>0</v>
      </c>
      <c r="I25" s="358">
        <v>0</v>
      </c>
      <c r="J25" s="358">
        <v>8300359091</v>
      </c>
      <c r="K25" s="358">
        <v>0</v>
      </c>
      <c r="L25" s="358">
        <v>8300359091</v>
      </c>
      <c r="M25" s="353" t="s">
        <v>59</v>
      </c>
      <c r="N25" s="358">
        <v>0</v>
      </c>
      <c r="O25" s="358">
        <v>0</v>
      </c>
      <c r="P25" s="358">
        <v>0</v>
      </c>
      <c r="Q25" s="353" t="s">
        <v>59</v>
      </c>
      <c r="R25" s="353" t="s">
        <v>59</v>
      </c>
      <c r="S25" s="353" t="s">
        <v>59</v>
      </c>
      <c r="T25" s="357" t="s">
        <v>656</v>
      </c>
      <c r="U25" s="353" t="s">
        <v>59</v>
      </c>
      <c r="V25" s="357" t="s">
        <v>656</v>
      </c>
      <c r="W25" s="353" t="s">
        <v>59</v>
      </c>
    </row>
    <row r="26" spans="1:23" ht="31.5">
      <c r="A26" s="353" t="s">
        <v>59</v>
      </c>
      <c r="B26" s="359" t="s">
        <v>349</v>
      </c>
      <c r="C26" s="358">
        <v>8224443094</v>
      </c>
      <c r="D26" s="358">
        <v>0</v>
      </c>
      <c r="E26" s="358">
        <v>8224443094</v>
      </c>
      <c r="F26" s="353" t="s">
        <v>59</v>
      </c>
      <c r="G26" s="358">
        <v>0</v>
      </c>
      <c r="H26" s="358">
        <v>0</v>
      </c>
      <c r="I26" s="358">
        <v>0</v>
      </c>
      <c r="J26" s="358">
        <v>8205219908</v>
      </c>
      <c r="K26" s="358">
        <v>0</v>
      </c>
      <c r="L26" s="358">
        <v>8205219908</v>
      </c>
      <c r="M26" s="353" t="s">
        <v>59</v>
      </c>
      <c r="N26" s="358">
        <v>0</v>
      </c>
      <c r="O26" s="358">
        <v>0</v>
      </c>
      <c r="P26" s="358">
        <v>0</v>
      </c>
      <c r="Q26" s="353" t="s">
        <v>59</v>
      </c>
      <c r="R26" s="353" t="s">
        <v>59</v>
      </c>
      <c r="S26" s="353" t="s">
        <v>59</v>
      </c>
      <c r="T26" s="357" t="s">
        <v>686</v>
      </c>
      <c r="U26" s="353" t="s">
        <v>59</v>
      </c>
      <c r="V26" s="357" t="s">
        <v>686</v>
      </c>
      <c r="W26" s="353" t="s">
        <v>59</v>
      </c>
    </row>
    <row r="27" spans="1:23" ht="31.5">
      <c r="A27" s="353" t="s">
        <v>59</v>
      </c>
      <c r="B27" s="359" t="s">
        <v>350</v>
      </c>
      <c r="C27" s="358">
        <v>4409528366</v>
      </c>
      <c r="D27" s="358">
        <v>0</v>
      </c>
      <c r="E27" s="358">
        <v>4409528366</v>
      </c>
      <c r="F27" s="353" t="s">
        <v>59</v>
      </c>
      <c r="G27" s="358">
        <v>0</v>
      </c>
      <c r="H27" s="358">
        <v>0</v>
      </c>
      <c r="I27" s="358">
        <v>0</v>
      </c>
      <c r="J27" s="358">
        <v>4409423630</v>
      </c>
      <c r="K27" s="358">
        <v>0</v>
      </c>
      <c r="L27" s="358">
        <v>4409423630</v>
      </c>
      <c r="M27" s="353" t="s">
        <v>59</v>
      </c>
      <c r="N27" s="358">
        <v>0</v>
      </c>
      <c r="O27" s="358">
        <v>0</v>
      </c>
      <c r="P27" s="358">
        <v>0</v>
      </c>
      <c r="Q27" s="353" t="s">
        <v>59</v>
      </c>
      <c r="R27" s="353" t="s">
        <v>59</v>
      </c>
      <c r="S27" s="353" t="s">
        <v>59</v>
      </c>
      <c r="T27" s="357" t="s">
        <v>614</v>
      </c>
      <c r="U27" s="353" t="s">
        <v>59</v>
      </c>
      <c r="V27" s="357" t="s">
        <v>614</v>
      </c>
      <c r="W27" s="353" t="s">
        <v>59</v>
      </c>
    </row>
    <row r="28" spans="1:23" ht="31.5">
      <c r="A28" s="353" t="s">
        <v>59</v>
      </c>
      <c r="B28" s="359" t="s">
        <v>351</v>
      </c>
      <c r="C28" s="358">
        <v>10788739871</v>
      </c>
      <c r="D28" s="358">
        <v>0</v>
      </c>
      <c r="E28" s="358">
        <v>10788739871</v>
      </c>
      <c r="F28" s="353" t="s">
        <v>59</v>
      </c>
      <c r="G28" s="358">
        <v>0</v>
      </c>
      <c r="H28" s="358">
        <v>0</v>
      </c>
      <c r="I28" s="358">
        <v>0</v>
      </c>
      <c r="J28" s="358">
        <v>10788618851</v>
      </c>
      <c r="K28" s="358">
        <v>0</v>
      </c>
      <c r="L28" s="358">
        <v>10788618851</v>
      </c>
      <c r="M28" s="353" t="s">
        <v>59</v>
      </c>
      <c r="N28" s="358">
        <v>0</v>
      </c>
      <c r="O28" s="358">
        <v>0</v>
      </c>
      <c r="P28" s="358">
        <v>0</v>
      </c>
      <c r="Q28" s="353" t="s">
        <v>59</v>
      </c>
      <c r="R28" s="353" t="s">
        <v>59</v>
      </c>
      <c r="S28" s="353" t="s">
        <v>59</v>
      </c>
      <c r="T28" s="357" t="s">
        <v>614</v>
      </c>
      <c r="U28" s="353" t="s">
        <v>59</v>
      </c>
      <c r="V28" s="357" t="s">
        <v>614</v>
      </c>
      <c r="W28" s="353" t="s">
        <v>59</v>
      </c>
    </row>
    <row r="29" spans="1:23" ht="31.5">
      <c r="A29" s="353" t="s">
        <v>59</v>
      </c>
      <c r="B29" s="359" t="s">
        <v>352</v>
      </c>
      <c r="C29" s="358">
        <v>5098051520</v>
      </c>
      <c r="D29" s="358">
        <v>0</v>
      </c>
      <c r="E29" s="358">
        <v>5098051520</v>
      </c>
      <c r="F29" s="353" t="s">
        <v>59</v>
      </c>
      <c r="G29" s="358">
        <v>0</v>
      </c>
      <c r="H29" s="358">
        <v>0</v>
      </c>
      <c r="I29" s="358">
        <v>0</v>
      </c>
      <c r="J29" s="358">
        <v>5097944447</v>
      </c>
      <c r="K29" s="358">
        <v>0</v>
      </c>
      <c r="L29" s="358">
        <v>5097944447</v>
      </c>
      <c r="M29" s="353" t="s">
        <v>59</v>
      </c>
      <c r="N29" s="358">
        <v>0</v>
      </c>
      <c r="O29" s="358">
        <v>0</v>
      </c>
      <c r="P29" s="358">
        <v>0</v>
      </c>
      <c r="Q29" s="353" t="s">
        <v>59</v>
      </c>
      <c r="R29" s="353" t="s">
        <v>59</v>
      </c>
      <c r="S29" s="353" t="s">
        <v>59</v>
      </c>
      <c r="T29" s="357" t="s">
        <v>614</v>
      </c>
      <c r="U29" s="353" t="s">
        <v>59</v>
      </c>
      <c r="V29" s="357" t="s">
        <v>614</v>
      </c>
      <c r="W29" s="353" t="s">
        <v>59</v>
      </c>
    </row>
    <row r="30" spans="1:23" ht="31.5">
      <c r="A30" s="353" t="s">
        <v>59</v>
      </c>
      <c r="B30" s="359" t="s">
        <v>353</v>
      </c>
      <c r="C30" s="358">
        <v>4530297191</v>
      </c>
      <c r="D30" s="358">
        <v>0</v>
      </c>
      <c r="E30" s="358">
        <v>4530297191</v>
      </c>
      <c r="F30" s="353" t="s">
        <v>59</v>
      </c>
      <c r="G30" s="358">
        <v>0</v>
      </c>
      <c r="H30" s="358">
        <v>0</v>
      </c>
      <c r="I30" s="358">
        <v>0</v>
      </c>
      <c r="J30" s="358">
        <v>4294251519</v>
      </c>
      <c r="K30" s="358">
        <v>0</v>
      </c>
      <c r="L30" s="358">
        <v>4294251519</v>
      </c>
      <c r="M30" s="353" t="s">
        <v>59</v>
      </c>
      <c r="N30" s="358">
        <v>0</v>
      </c>
      <c r="O30" s="358">
        <v>0</v>
      </c>
      <c r="P30" s="358">
        <v>0</v>
      </c>
      <c r="Q30" s="353" t="s">
        <v>59</v>
      </c>
      <c r="R30" s="353" t="s">
        <v>59</v>
      </c>
      <c r="S30" s="353" t="s">
        <v>59</v>
      </c>
      <c r="T30" s="357" t="s">
        <v>685</v>
      </c>
      <c r="U30" s="353" t="s">
        <v>59</v>
      </c>
      <c r="V30" s="357" t="s">
        <v>685</v>
      </c>
      <c r="W30" s="353" t="s">
        <v>59</v>
      </c>
    </row>
    <row r="31" spans="1:23">
      <c r="A31" s="353" t="s">
        <v>59</v>
      </c>
      <c r="B31" s="359" t="s">
        <v>354</v>
      </c>
      <c r="C31" s="358">
        <v>3927491545</v>
      </c>
      <c r="D31" s="358">
        <v>0</v>
      </c>
      <c r="E31" s="358">
        <v>3927491545</v>
      </c>
      <c r="F31" s="353" t="s">
        <v>59</v>
      </c>
      <c r="G31" s="358">
        <v>0</v>
      </c>
      <c r="H31" s="358">
        <v>0</v>
      </c>
      <c r="I31" s="358">
        <v>0</v>
      </c>
      <c r="J31" s="358">
        <v>3910489825</v>
      </c>
      <c r="K31" s="358">
        <v>0</v>
      </c>
      <c r="L31" s="358">
        <v>3910489825</v>
      </c>
      <c r="M31" s="353" t="s">
        <v>59</v>
      </c>
      <c r="N31" s="358">
        <v>0</v>
      </c>
      <c r="O31" s="358">
        <v>0</v>
      </c>
      <c r="P31" s="358">
        <v>0</v>
      </c>
      <c r="Q31" s="353" t="s">
        <v>59</v>
      </c>
      <c r="R31" s="353" t="s">
        <v>59</v>
      </c>
      <c r="S31" s="353" t="s">
        <v>59</v>
      </c>
      <c r="T31" s="357" t="s">
        <v>684</v>
      </c>
      <c r="U31" s="353" t="s">
        <v>59</v>
      </c>
      <c r="V31" s="357" t="s">
        <v>684</v>
      </c>
      <c r="W31" s="353" t="s">
        <v>59</v>
      </c>
    </row>
    <row r="32" spans="1:23">
      <c r="A32" s="353" t="s">
        <v>59</v>
      </c>
      <c r="B32" s="359" t="s">
        <v>355</v>
      </c>
      <c r="C32" s="358">
        <v>3188534932</v>
      </c>
      <c r="D32" s="358">
        <v>0</v>
      </c>
      <c r="E32" s="358">
        <v>3188534932</v>
      </c>
      <c r="F32" s="353" t="s">
        <v>59</v>
      </c>
      <c r="G32" s="358">
        <v>0</v>
      </c>
      <c r="H32" s="358">
        <v>0</v>
      </c>
      <c r="I32" s="358">
        <v>0</v>
      </c>
      <c r="J32" s="358">
        <v>3188534932</v>
      </c>
      <c r="K32" s="358">
        <v>0</v>
      </c>
      <c r="L32" s="358">
        <v>3188534932</v>
      </c>
      <c r="M32" s="353" t="s">
        <v>59</v>
      </c>
      <c r="N32" s="358">
        <v>0</v>
      </c>
      <c r="O32" s="358">
        <v>0</v>
      </c>
      <c r="P32" s="358">
        <v>0</v>
      </c>
      <c r="Q32" s="353" t="s">
        <v>59</v>
      </c>
      <c r="R32" s="353" t="s">
        <v>59</v>
      </c>
      <c r="S32" s="353" t="s">
        <v>59</v>
      </c>
      <c r="T32" s="357" t="s">
        <v>614</v>
      </c>
      <c r="U32" s="353" t="s">
        <v>59</v>
      </c>
      <c r="V32" s="357" t="s">
        <v>614</v>
      </c>
      <c r="W32" s="353" t="s">
        <v>59</v>
      </c>
    </row>
    <row r="33" spans="1:23" ht="31.5">
      <c r="A33" s="353" t="s">
        <v>59</v>
      </c>
      <c r="B33" s="359" t="s">
        <v>356</v>
      </c>
      <c r="C33" s="358">
        <v>4749632643</v>
      </c>
      <c r="D33" s="358">
        <v>0</v>
      </c>
      <c r="E33" s="358">
        <v>4749632643</v>
      </c>
      <c r="F33" s="353" t="s">
        <v>59</v>
      </c>
      <c r="G33" s="358">
        <v>0</v>
      </c>
      <c r="H33" s="358">
        <v>0</v>
      </c>
      <c r="I33" s="358">
        <v>0</v>
      </c>
      <c r="J33" s="358">
        <v>4717465388</v>
      </c>
      <c r="K33" s="358">
        <v>0</v>
      </c>
      <c r="L33" s="358">
        <v>4717465388</v>
      </c>
      <c r="M33" s="353" t="s">
        <v>59</v>
      </c>
      <c r="N33" s="358">
        <v>0</v>
      </c>
      <c r="O33" s="358">
        <v>0</v>
      </c>
      <c r="P33" s="358">
        <v>0</v>
      </c>
      <c r="Q33" s="353" t="s">
        <v>59</v>
      </c>
      <c r="R33" s="353" t="s">
        <v>59</v>
      </c>
      <c r="S33" s="353" t="s">
        <v>59</v>
      </c>
      <c r="T33" s="357" t="s">
        <v>683</v>
      </c>
      <c r="U33" s="353" t="s">
        <v>59</v>
      </c>
      <c r="V33" s="357" t="s">
        <v>683</v>
      </c>
      <c r="W33" s="353" t="s">
        <v>59</v>
      </c>
    </row>
    <row r="34" spans="1:23" ht="31.5">
      <c r="A34" s="353" t="s">
        <v>59</v>
      </c>
      <c r="B34" s="359" t="s">
        <v>357</v>
      </c>
      <c r="C34" s="358">
        <v>7981540738</v>
      </c>
      <c r="D34" s="358">
        <v>0</v>
      </c>
      <c r="E34" s="358">
        <v>7981540738</v>
      </c>
      <c r="F34" s="353" t="s">
        <v>59</v>
      </c>
      <c r="G34" s="358">
        <v>0</v>
      </c>
      <c r="H34" s="358">
        <v>0</v>
      </c>
      <c r="I34" s="358">
        <v>0</v>
      </c>
      <c r="J34" s="358">
        <v>7978299066</v>
      </c>
      <c r="K34" s="358">
        <v>0</v>
      </c>
      <c r="L34" s="358">
        <v>7978299066</v>
      </c>
      <c r="M34" s="353" t="s">
        <v>59</v>
      </c>
      <c r="N34" s="358">
        <v>0</v>
      </c>
      <c r="O34" s="358">
        <v>0</v>
      </c>
      <c r="P34" s="358">
        <v>0</v>
      </c>
      <c r="Q34" s="353" t="s">
        <v>59</v>
      </c>
      <c r="R34" s="353" t="s">
        <v>59</v>
      </c>
      <c r="S34" s="353" t="s">
        <v>59</v>
      </c>
      <c r="T34" s="357" t="s">
        <v>682</v>
      </c>
      <c r="U34" s="353" t="s">
        <v>59</v>
      </c>
      <c r="V34" s="357" t="s">
        <v>682</v>
      </c>
      <c r="W34" s="353" t="s">
        <v>59</v>
      </c>
    </row>
    <row r="35" spans="1:23" ht="31.5">
      <c r="A35" s="353" t="s">
        <v>59</v>
      </c>
      <c r="B35" s="359" t="s">
        <v>358</v>
      </c>
      <c r="C35" s="358">
        <v>5831592582</v>
      </c>
      <c r="D35" s="358">
        <v>0</v>
      </c>
      <c r="E35" s="358">
        <v>5831592582</v>
      </c>
      <c r="F35" s="353" t="s">
        <v>59</v>
      </c>
      <c r="G35" s="358">
        <v>0</v>
      </c>
      <c r="H35" s="358">
        <v>0</v>
      </c>
      <c r="I35" s="358">
        <v>0</v>
      </c>
      <c r="J35" s="358">
        <v>5825085593</v>
      </c>
      <c r="K35" s="358">
        <v>0</v>
      </c>
      <c r="L35" s="358">
        <v>5825085593</v>
      </c>
      <c r="M35" s="353" t="s">
        <v>59</v>
      </c>
      <c r="N35" s="358">
        <v>0</v>
      </c>
      <c r="O35" s="358">
        <v>0</v>
      </c>
      <c r="P35" s="358">
        <v>0</v>
      </c>
      <c r="Q35" s="353" t="s">
        <v>59</v>
      </c>
      <c r="R35" s="353" t="s">
        <v>59</v>
      </c>
      <c r="S35" s="353" t="s">
        <v>59</v>
      </c>
      <c r="T35" s="357" t="s">
        <v>681</v>
      </c>
      <c r="U35" s="353" t="s">
        <v>59</v>
      </c>
      <c r="V35" s="357" t="s">
        <v>681</v>
      </c>
      <c r="W35" s="353" t="s">
        <v>59</v>
      </c>
    </row>
    <row r="36" spans="1:23" ht="31.5">
      <c r="A36" s="353" t="s">
        <v>59</v>
      </c>
      <c r="B36" s="359" t="s">
        <v>359</v>
      </c>
      <c r="C36" s="358">
        <v>5991120300</v>
      </c>
      <c r="D36" s="358">
        <v>0</v>
      </c>
      <c r="E36" s="358">
        <v>5991120300</v>
      </c>
      <c r="F36" s="353" t="s">
        <v>59</v>
      </c>
      <c r="G36" s="358">
        <v>0</v>
      </c>
      <c r="H36" s="358">
        <v>0</v>
      </c>
      <c r="I36" s="358">
        <v>0</v>
      </c>
      <c r="J36" s="358">
        <v>5962263551</v>
      </c>
      <c r="K36" s="358">
        <v>0</v>
      </c>
      <c r="L36" s="358">
        <v>5962263551</v>
      </c>
      <c r="M36" s="353" t="s">
        <v>59</v>
      </c>
      <c r="N36" s="358">
        <v>0</v>
      </c>
      <c r="O36" s="358">
        <v>0</v>
      </c>
      <c r="P36" s="358">
        <v>0</v>
      </c>
      <c r="Q36" s="353" t="s">
        <v>59</v>
      </c>
      <c r="R36" s="353" t="s">
        <v>59</v>
      </c>
      <c r="S36" s="353" t="s">
        <v>59</v>
      </c>
      <c r="T36" s="357" t="s">
        <v>679</v>
      </c>
      <c r="U36" s="353" t="s">
        <v>59</v>
      </c>
      <c r="V36" s="357" t="s">
        <v>679</v>
      </c>
      <c r="W36" s="353" t="s">
        <v>59</v>
      </c>
    </row>
    <row r="37" spans="1:23" ht="31.5">
      <c r="A37" s="353" t="s">
        <v>59</v>
      </c>
      <c r="B37" s="359" t="s">
        <v>360</v>
      </c>
      <c r="C37" s="358">
        <v>6376838341</v>
      </c>
      <c r="D37" s="358">
        <v>0</v>
      </c>
      <c r="E37" s="358">
        <v>6376838341</v>
      </c>
      <c r="F37" s="353" t="s">
        <v>59</v>
      </c>
      <c r="G37" s="358">
        <v>0</v>
      </c>
      <c r="H37" s="358">
        <v>0</v>
      </c>
      <c r="I37" s="358">
        <v>0</v>
      </c>
      <c r="J37" s="358">
        <v>6375676863</v>
      </c>
      <c r="K37" s="358">
        <v>0</v>
      </c>
      <c r="L37" s="358">
        <v>6375676863</v>
      </c>
      <c r="M37" s="353" t="s">
        <v>59</v>
      </c>
      <c r="N37" s="358">
        <v>0</v>
      </c>
      <c r="O37" s="358">
        <v>0</v>
      </c>
      <c r="P37" s="358">
        <v>0</v>
      </c>
      <c r="Q37" s="353" t="s">
        <v>59</v>
      </c>
      <c r="R37" s="353" t="s">
        <v>59</v>
      </c>
      <c r="S37" s="353" t="s">
        <v>59</v>
      </c>
      <c r="T37" s="357" t="s">
        <v>674</v>
      </c>
      <c r="U37" s="353" t="s">
        <v>59</v>
      </c>
      <c r="V37" s="357" t="s">
        <v>674</v>
      </c>
      <c r="W37" s="353" t="s">
        <v>59</v>
      </c>
    </row>
    <row r="38" spans="1:23" ht="31.5">
      <c r="A38" s="353" t="s">
        <v>59</v>
      </c>
      <c r="B38" s="359" t="s">
        <v>361</v>
      </c>
      <c r="C38" s="358">
        <v>8897257119</v>
      </c>
      <c r="D38" s="358">
        <v>0</v>
      </c>
      <c r="E38" s="358">
        <v>8897257119</v>
      </c>
      <c r="F38" s="353" t="s">
        <v>59</v>
      </c>
      <c r="G38" s="358">
        <v>0</v>
      </c>
      <c r="H38" s="358">
        <v>0</v>
      </c>
      <c r="I38" s="358">
        <v>0</v>
      </c>
      <c r="J38" s="358">
        <v>8253623806</v>
      </c>
      <c r="K38" s="358">
        <v>0</v>
      </c>
      <c r="L38" s="358">
        <v>8253623806</v>
      </c>
      <c r="M38" s="353" t="s">
        <v>59</v>
      </c>
      <c r="N38" s="358">
        <v>0</v>
      </c>
      <c r="O38" s="358">
        <v>0</v>
      </c>
      <c r="P38" s="358">
        <v>0</v>
      </c>
      <c r="Q38" s="353" t="s">
        <v>59</v>
      </c>
      <c r="R38" s="353" t="s">
        <v>59</v>
      </c>
      <c r="S38" s="353" t="s">
        <v>59</v>
      </c>
      <c r="T38" s="357" t="s">
        <v>680</v>
      </c>
      <c r="U38" s="353" t="s">
        <v>59</v>
      </c>
      <c r="V38" s="357" t="s">
        <v>680</v>
      </c>
      <c r="W38" s="353" t="s">
        <v>59</v>
      </c>
    </row>
    <row r="39" spans="1:23">
      <c r="A39" s="353" t="s">
        <v>59</v>
      </c>
      <c r="B39" s="359" t="s">
        <v>362</v>
      </c>
      <c r="C39" s="358">
        <v>10573165001</v>
      </c>
      <c r="D39" s="358">
        <v>0</v>
      </c>
      <c r="E39" s="358">
        <v>10573165001</v>
      </c>
      <c r="F39" s="353" t="s">
        <v>59</v>
      </c>
      <c r="G39" s="358">
        <v>0</v>
      </c>
      <c r="H39" s="358">
        <v>0</v>
      </c>
      <c r="I39" s="358">
        <v>0</v>
      </c>
      <c r="J39" s="358">
        <v>10218348783</v>
      </c>
      <c r="K39" s="358">
        <v>0</v>
      </c>
      <c r="L39" s="358">
        <v>10218348783</v>
      </c>
      <c r="M39" s="353" t="s">
        <v>59</v>
      </c>
      <c r="N39" s="358">
        <v>0</v>
      </c>
      <c r="O39" s="358">
        <v>0</v>
      </c>
      <c r="P39" s="358">
        <v>0</v>
      </c>
      <c r="Q39" s="353" t="s">
        <v>59</v>
      </c>
      <c r="R39" s="353" t="s">
        <v>59</v>
      </c>
      <c r="S39" s="353" t="s">
        <v>59</v>
      </c>
      <c r="T39" s="357" t="s">
        <v>669</v>
      </c>
      <c r="U39" s="353" t="s">
        <v>59</v>
      </c>
      <c r="V39" s="357" t="s">
        <v>669</v>
      </c>
      <c r="W39" s="353" t="s">
        <v>59</v>
      </c>
    </row>
    <row r="40" spans="1:23" ht="31.5">
      <c r="A40" s="353" t="s">
        <v>59</v>
      </c>
      <c r="B40" s="359" t="s">
        <v>363</v>
      </c>
      <c r="C40" s="358">
        <v>3430431222</v>
      </c>
      <c r="D40" s="358">
        <v>0</v>
      </c>
      <c r="E40" s="358">
        <v>3430431222</v>
      </c>
      <c r="F40" s="353" t="s">
        <v>59</v>
      </c>
      <c r="G40" s="358">
        <v>0</v>
      </c>
      <c r="H40" s="358">
        <v>0</v>
      </c>
      <c r="I40" s="358">
        <v>0</v>
      </c>
      <c r="J40" s="358">
        <v>3413913813</v>
      </c>
      <c r="K40" s="358">
        <v>0</v>
      </c>
      <c r="L40" s="358">
        <v>3413913813</v>
      </c>
      <c r="M40" s="353" t="s">
        <v>59</v>
      </c>
      <c r="N40" s="358">
        <v>0</v>
      </c>
      <c r="O40" s="358">
        <v>0</v>
      </c>
      <c r="P40" s="358">
        <v>0</v>
      </c>
      <c r="Q40" s="353" t="s">
        <v>59</v>
      </c>
      <c r="R40" s="353" t="s">
        <v>59</v>
      </c>
      <c r="S40" s="353" t="s">
        <v>59</v>
      </c>
      <c r="T40" s="357" t="s">
        <v>679</v>
      </c>
      <c r="U40" s="353" t="s">
        <v>59</v>
      </c>
      <c r="V40" s="357" t="s">
        <v>679</v>
      </c>
      <c r="W40" s="353" t="s">
        <v>59</v>
      </c>
    </row>
    <row r="41" spans="1:23" ht="31.5">
      <c r="A41" s="353" t="s">
        <v>59</v>
      </c>
      <c r="B41" s="359" t="s">
        <v>364</v>
      </c>
      <c r="C41" s="358">
        <v>5654889814</v>
      </c>
      <c r="D41" s="358">
        <v>0</v>
      </c>
      <c r="E41" s="358">
        <v>5654889814</v>
      </c>
      <c r="F41" s="353" t="s">
        <v>59</v>
      </c>
      <c r="G41" s="358">
        <v>0</v>
      </c>
      <c r="H41" s="358">
        <v>0</v>
      </c>
      <c r="I41" s="358">
        <v>0</v>
      </c>
      <c r="J41" s="358">
        <v>5654452839</v>
      </c>
      <c r="K41" s="358">
        <v>0</v>
      </c>
      <c r="L41" s="358">
        <v>5654452839</v>
      </c>
      <c r="M41" s="353" t="s">
        <v>59</v>
      </c>
      <c r="N41" s="358">
        <v>0</v>
      </c>
      <c r="O41" s="358">
        <v>0</v>
      </c>
      <c r="P41" s="358">
        <v>0</v>
      </c>
      <c r="Q41" s="353" t="s">
        <v>59</v>
      </c>
      <c r="R41" s="353" t="s">
        <v>59</v>
      </c>
      <c r="S41" s="353" t="s">
        <v>59</v>
      </c>
      <c r="T41" s="357" t="s">
        <v>678</v>
      </c>
      <c r="U41" s="353" t="s">
        <v>59</v>
      </c>
      <c r="V41" s="357" t="s">
        <v>678</v>
      </c>
      <c r="W41" s="353" t="s">
        <v>59</v>
      </c>
    </row>
    <row r="42" spans="1:23" ht="31.5">
      <c r="A42" s="353" t="s">
        <v>59</v>
      </c>
      <c r="B42" s="359" t="s">
        <v>365</v>
      </c>
      <c r="C42" s="358">
        <v>8617777150</v>
      </c>
      <c r="D42" s="358">
        <v>0</v>
      </c>
      <c r="E42" s="358">
        <v>8617777150</v>
      </c>
      <c r="F42" s="353" t="s">
        <v>59</v>
      </c>
      <c r="G42" s="358">
        <v>0</v>
      </c>
      <c r="H42" s="358">
        <v>0</v>
      </c>
      <c r="I42" s="358">
        <v>0</v>
      </c>
      <c r="J42" s="358">
        <v>8616891737</v>
      </c>
      <c r="K42" s="358">
        <v>0</v>
      </c>
      <c r="L42" s="358">
        <v>8616891737</v>
      </c>
      <c r="M42" s="353" t="s">
        <v>59</v>
      </c>
      <c r="N42" s="358">
        <v>0</v>
      </c>
      <c r="O42" s="358">
        <v>0</v>
      </c>
      <c r="P42" s="358">
        <v>0</v>
      </c>
      <c r="Q42" s="353" t="s">
        <v>59</v>
      </c>
      <c r="R42" s="353" t="s">
        <v>59</v>
      </c>
      <c r="S42" s="353" t="s">
        <v>59</v>
      </c>
      <c r="T42" s="357" t="s">
        <v>678</v>
      </c>
      <c r="U42" s="353" t="s">
        <v>59</v>
      </c>
      <c r="V42" s="357" t="s">
        <v>678</v>
      </c>
      <c r="W42" s="353" t="s">
        <v>59</v>
      </c>
    </row>
    <row r="43" spans="1:23">
      <c r="A43" s="353" t="s">
        <v>59</v>
      </c>
      <c r="B43" s="359" t="s">
        <v>366</v>
      </c>
      <c r="C43" s="358">
        <v>12654771305</v>
      </c>
      <c r="D43" s="358">
        <v>0</v>
      </c>
      <c r="E43" s="358">
        <v>12654771305</v>
      </c>
      <c r="F43" s="353" t="s">
        <v>59</v>
      </c>
      <c r="G43" s="358">
        <v>0</v>
      </c>
      <c r="H43" s="358">
        <v>0</v>
      </c>
      <c r="I43" s="358">
        <v>0</v>
      </c>
      <c r="J43" s="358">
        <v>12525288068</v>
      </c>
      <c r="K43" s="358">
        <v>0</v>
      </c>
      <c r="L43" s="358">
        <v>12525288068</v>
      </c>
      <c r="M43" s="353" t="s">
        <v>59</v>
      </c>
      <c r="N43" s="358">
        <v>0</v>
      </c>
      <c r="O43" s="358">
        <v>0</v>
      </c>
      <c r="P43" s="358">
        <v>0</v>
      </c>
      <c r="Q43" s="353" t="s">
        <v>59</v>
      </c>
      <c r="R43" s="353" t="s">
        <v>59</v>
      </c>
      <c r="S43" s="353" t="s">
        <v>59</v>
      </c>
      <c r="T43" s="357" t="s">
        <v>677</v>
      </c>
      <c r="U43" s="353" t="s">
        <v>59</v>
      </c>
      <c r="V43" s="357" t="s">
        <v>677</v>
      </c>
      <c r="W43" s="353" t="s">
        <v>59</v>
      </c>
    </row>
    <row r="44" spans="1:23">
      <c r="A44" s="353" t="s">
        <v>59</v>
      </c>
      <c r="B44" s="359" t="s">
        <v>367</v>
      </c>
      <c r="C44" s="358">
        <v>6661577146</v>
      </c>
      <c r="D44" s="358">
        <v>0</v>
      </c>
      <c r="E44" s="358">
        <v>6661577146</v>
      </c>
      <c r="F44" s="353" t="s">
        <v>59</v>
      </c>
      <c r="G44" s="358">
        <v>0</v>
      </c>
      <c r="H44" s="358">
        <v>0</v>
      </c>
      <c r="I44" s="358">
        <v>0</v>
      </c>
      <c r="J44" s="358">
        <v>6634236969</v>
      </c>
      <c r="K44" s="358">
        <v>0</v>
      </c>
      <c r="L44" s="358">
        <v>6634236969</v>
      </c>
      <c r="M44" s="353" t="s">
        <v>59</v>
      </c>
      <c r="N44" s="358">
        <v>0</v>
      </c>
      <c r="O44" s="358">
        <v>0</v>
      </c>
      <c r="P44" s="358">
        <v>0</v>
      </c>
      <c r="Q44" s="353" t="s">
        <v>59</v>
      </c>
      <c r="R44" s="353" t="s">
        <v>59</v>
      </c>
      <c r="S44" s="353" t="s">
        <v>59</v>
      </c>
      <c r="T44" s="357" t="s">
        <v>676</v>
      </c>
      <c r="U44" s="353" t="s">
        <v>59</v>
      </c>
      <c r="V44" s="357" t="s">
        <v>676</v>
      </c>
      <c r="W44" s="353" t="s">
        <v>59</v>
      </c>
    </row>
    <row r="45" spans="1:23">
      <c r="A45" s="353" t="s">
        <v>59</v>
      </c>
      <c r="B45" s="359" t="s">
        <v>368</v>
      </c>
      <c r="C45" s="358">
        <v>4246539923</v>
      </c>
      <c r="D45" s="358">
        <v>0</v>
      </c>
      <c r="E45" s="358">
        <v>4246539923</v>
      </c>
      <c r="F45" s="353" t="s">
        <v>59</v>
      </c>
      <c r="G45" s="358">
        <v>0</v>
      </c>
      <c r="H45" s="358">
        <v>0</v>
      </c>
      <c r="I45" s="358">
        <v>0</v>
      </c>
      <c r="J45" s="358">
        <v>4246539923</v>
      </c>
      <c r="K45" s="358">
        <v>0</v>
      </c>
      <c r="L45" s="358">
        <v>4246539923</v>
      </c>
      <c r="M45" s="353" t="s">
        <v>59</v>
      </c>
      <c r="N45" s="358">
        <v>0</v>
      </c>
      <c r="O45" s="358">
        <v>0</v>
      </c>
      <c r="P45" s="358">
        <v>0</v>
      </c>
      <c r="Q45" s="353" t="s">
        <v>59</v>
      </c>
      <c r="R45" s="353" t="s">
        <v>59</v>
      </c>
      <c r="S45" s="353" t="s">
        <v>59</v>
      </c>
      <c r="T45" s="357" t="s">
        <v>614</v>
      </c>
      <c r="U45" s="353" t="s">
        <v>59</v>
      </c>
      <c r="V45" s="357" t="s">
        <v>614</v>
      </c>
      <c r="W45" s="353" t="s">
        <v>59</v>
      </c>
    </row>
    <row r="46" spans="1:23">
      <c r="A46" s="353" t="s">
        <v>59</v>
      </c>
      <c r="B46" s="359" t="s">
        <v>369</v>
      </c>
      <c r="C46" s="358">
        <v>3087811456</v>
      </c>
      <c r="D46" s="358">
        <v>0</v>
      </c>
      <c r="E46" s="358">
        <v>3087811456</v>
      </c>
      <c r="F46" s="353" t="s">
        <v>59</v>
      </c>
      <c r="G46" s="358">
        <v>0</v>
      </c>
      <c r="H46" s="358">
        <v>0</v>
      </c>
      <c r="I46" s="358">
        <v>0</v>
      </c>
      <c r="J46" s="358">
        <v>2995283859</v>
      </c>
      <c r="K46" s="358">
        <v>0</v>
      </c>
      <c r="L46" s="358">
        <v>2995283859</v>
      </c>
      <c r="M46" s="353" t="s">
        <v>59</v>
      </c>
      <c r="N46" s="358">
        <v>0</v>
      </c>
      <c r="O46" s="358">
        <v>0</v>
      </c>
      <c r="P46" s="358">
        <v>0</v>
      </c>
      <c r="Q46" s="353" t="s">
        <v>59</v>
      </c>
      <c r="R46" s="353" t="s">
        <v>59</v>
      </c>
      <c r="S46" s="353" t="s">
        <v>59</v>
      </c>
      <c r="T46" s="357" t="s">
        <v>675</v>
      </c>
      <c r="U46" s="353" t="s">
        <v>59</v>
      </c>
      <c r="V46" s="357" t="s">
        <v>675</v>
      </c>
      <c r="W46" s="353" t="s">
        <v>59</v>
      </c>
    </row>
    <row r="47" spans="1:23" ht="31.5">
      <c r="A47" s="353" t="s">
        <v>59</v>
      </c>
      <c r="B47" s="359" t="s">
        <v>370</v>
      </c>
      <c r="C47" s="358">
        <v>5956456324</v>
      </c>
      <c r="D47" s="358">
        <v>0</v>
      </c>
      <c r="E47" s="358">
        <v>5956456324</v>
      </c>
      <c r="F47" s="353" t="s">
        <v>59</v>
      </c>
      <c r="G47" s="358">
        <v>0</v>
      </c>
      <c r="H47" s="358">
        <v>0</v>
      </c>
      <c r="I47" s="358">
        <v>0</v>
      </c>
      <c r="J47" s="358">
        <v>5955403049</v>
      </c>
      <c r="K47" s="358">
        <v>0</v>
      </c>
      <c r="L47" s="358">
        <v>5955403049</v>
      </c>
      <c r="M47" s="353" t="s">
        <v>59</v>
      </c>
      <c r="N47" s="358">
        <v>0</v>
      </c>
      <c r="O47" s="358">
        <v>0</v>
      </c>
      <c r="P47" s="358">
        <v>0</v>
      </c>
      <c r="Q47" s="353" t="s">
        <v>59</v>
      </c>
      <c r="R47" s="353" t="s">
        <v>59</v>
      </c>
      <c r="S47" s="353" t="s">
        <v>59</v>
      </c>
      <c r="T47" s="357" t="s">
        <v>674</v>
      </c>
      <c r="U47" s="353" t="s">
        <v>59</v>
      </c>
      <c r="V47" s="357" t="s">
        <v>674</v>
      </c>
      <c r="W47" s="353" t="s">
        <v>59</v>
      </c>
    </row>
    <row r="48" spans="1:23" ht="31.5">
      <c r="A48" s="353" t="s">
        <v>59</v>
      </c>
      <c r="B48" s="359" t="s">
        <v>371</v>
      </c>
      <c r="C48" s="358">
        <v>1948412687</v>
      </c>
      <c r="D48" s="358">
        <v>0</v>
      </c>
      <c r="E48" s="358">
        <v>1948412687</v>
      </c>
      <c r="F48" s="353" t="s">
        <v>59</v>
      </c>
      <c r="G48" s="358">
        <v>0</v>
      </c>
      <c r="H48" s="358">
        <v>0</v>
      </c>
      <c r="I48" s="358">
        <v>0</v>
      </c>
      <c r="J48" s="358">
        <v>1948412687</v>
      </c>
      <c r="K48" s="358">
        <v>0</v>
      </c>
      <c r="L48" s="358">
        <v>1948412687</v>
      </c>
      <c r="M48" s="353" t="s">
        <v>59</v>
      </c>
      <c r="N48" s="358">
        <v>0</v>
      </c>
      <c r="O48" s="358">
        <v>0</v>
      </c>
      <c r="P48" s="358">
        <v>0</v>
      </c>
      <c r="Q48" s="353" t="s">
        <v>59</v>
      </c>
      <c r="R48" s="353" t="s">
        <v>59</v>
      </c>
      <c r="S48" s="353" t="s">
        <v>59</v>
      </c>
      <c r="T48" s="357" t="s">
        <v>614</v>
      </c>
      <c r="U48" s="353" t="s">
        <v>59</v>
      </c>
      <c r="V48" s="357" t="s">
        <v>614</v>
      </c>
      <c r="W48" s="353" t="s">
        <v>59</v>
      </c>
    </row>
    <row r="49" spans="1:23">
      <c r="A49" s="353" t="s">
        <v>59</v>
      </c>
      <c r="B49" s="359" t="s">
        <v>372</v>
      </c>
      <c r="C49" s="358">
        <v>11563236473</v>
      </c>
      <c r="D49" s="358">
        <v>0</v>
      </c>
      <c r="E49" s="358">
        <v>11563236473</v>
      </c>
      <c r="F49" s="353" t="s">
        <v>59</v>
      </c>
      <c r="G49" s="358">
        <v>0</v>
      </c>
      <c r="H49" s="358">
        <v>0</v>
      </c>
      <c r="I49" s="358">
        <v>0</v>
      </c>
      <c r="J49" s="358">
        <v>11419435331</v>
      </c>
      <c r="K49" s="358">
        <v>0</v>
      </c>
      <c r="L49" s="358">
        <v>11419435331</v>
      </c>
      <c r="M49" s="353" t="s">
        <v>59</v>
      </c>
      <c r="N49" s="358">
        <v>0</v>
      </c>
      <c r="O49" s="358">
        <v>0</v>
      </c>
      <c r="P49" s="358">
        <v>0</v>
      </c>
      <c r="Q49" s="353" t="s">
        <v>59</v>
      </c>
      <c r="R49" s="353" t="s">
        <v>59</v>
      </c>
      <c r="S49" s="353" t="s">
        <v>59</v>
      </c>
      <c r="T49" s="357" t="s">
        <v>619</v>
      </c>
      <c r="U49" s="353" t="s">
        <v>59</v>
      </c>
      <c r="V49" s="357" t="s">
        <v>619</v>
      </c>
      <c r="W49" s="353" t="s">
        <v>59</v>
      </c>
    </row>
    <row r="50" spans="1:23" ht="31.5">
      <c r="A50" s="353" t="s">
        <v>59</v>
      </c>
      <c r="B50" s="359" t="s">
        <v>373</v>
      </c>
      <c r="C50" s="358">
        <v>10218528862</v>
      </c>
      <c r="D50" s="358">
        <v>0</v>
      </c>
      <c r="E50" s="358">
        <v>10218528862</v>
      </c>
      <c r="F50" s="353" t="s">
        <v>59</v>
      </c>
      <c r="G50" s="358">
        <v>0</v>
      </c>
      <c r="H50" s="358">
        <v>0</v>
      </c>
      <c r="I50" s="358">
        <v>0</v>
      </c>
      <c r="J50" s="358">
        <v>10208948187</v>
      </c>
      <c r="K50" s="358">
        <v>0</v>
      </c>
      <c r="L50" s="358">
        <v>10208948187</v>
      </c>
      <c r="M50" s="353" t="s">
        <v>59</v>
      </c>
      <c r="N50" s="358">
        <v>0</v>
      </c>
      <c r="O50" s="358">
        <v>0</v>
      </c>
      <c r="P50" s="358">
        <v>0</v>
      </c>
      <c r="Q50" s="353" t="s">
        <v>59</v>
      </c>
      <c r="R50" s="353" t="s">
        <v>59</v>
      </c>
      <c r="S50" s="353" t="s">
        <v>59</v>
      </c>
      <c r="T50" s="357" t="s">
        <v>673</v>
      </c>
      <c r="U50" s="353" t="s">
        <v>59</v>
      </c>
      <c r="V50" s="357" t="s">
        <v>673</v>
      </c>
      <c r="W50" s="353" t="s">
        <v>59</v>
      </c>
    </row>
    <row r="51" spans="1:23">
      <c r="A51" s="353" t="s">
        <v>59</v>
      </c>
      <c r="B51" s="359" t="s">
        <v>374</v>
      </c>
      <c r="C51" s="358">
        <v>4362485421</v>
      </c>
      <c r="D51" s="358">
        <v>0</v>
      </c>
      <c r="E51" s="358">
        <v>4362485421</v>
      </c>
      <c r="F51" s="353" t="s">
        <v>59</v>
      </c>
      <c r="G51" s="358">
        <v>0</v>
      </c>
      <c r="H51" s="358">
        <v>0</v>
      </c>
      <c r="I51" s="358">
        <v>0</v>
      </c>
      <c r="J51" s="358">
        <v>4310065256</v>
      </c>
      <c r="K51" s="358">
        <v>0</v>
      </c>
      <c r="L51" s="358">
        <v>4310065256</v>
      </c>
      <c r="M51" s="353" t="s">
        <v>59</v>
      </c>
      <c r="N51" s="358">
        <v>0</v>
      </c>
      <c r="O51" s="358">
        <v>0</v>
      </c>
      <c r="P51" s="358">
        <v>0</v>
      </c>
      <c r="Q51" s="353" t="s">
        <v>59</v>
      </c>
      <c r="R51" s="353" t="s">
        <v>59</v>
      </c>
      <c r="S51" s="353" t="s">
        <v>59</v>
      </c>
      <c r="T51" s="357" t="s">
        <v>672</v>
      </c>
      <c r="U51" s="353" t="s">
        <v>59</v>
      </c>
      <c r="V51" s="357" t="s">
        <v>672</v>
      </c>
      <c r="W51" s="353" t="s">
        <v>59</v>
      </c>
    </row>
    <row r="52" spans="1:23">
      <c r="A52" s="353" t="s">
        <v>59</v>
      </c>
      <c r="B52" s="359" t="s">
        <v>375</v>
      </c>
      <c r="C52" s="358">
        <v>3277088799</v>
      </c>
      <c r="D52" s="358">
        <v>0</v>
      </c>
      <c r="E52" s="358">
        <v>3277088799</v>
      </c>
      <c r="F52" s="353" t="s">
        <v>59</v>
      </c>
      <c r="G52" s="358">
        <v>0</v>
      </c>
      <c r="H52" s="358">
        <v>0</v>
      </c>
      <c r="I52" s="358">
        <v>0</v>
      </c>
      <c r="J52" s="358">
        <v>3207742714</v>
      </c>
      <c r="K52" s="358">
        <v>0</v>
      </c>
      <c r="L52" s="358">
        <v>3207742714</v>
      </c>
      <c r="M52" s="353" t="s">
        <v>59</v>
      </c>
      <c r="N52" s="358">
        <v>0</v>
      </c>
      <c r="O52" s="358">
        <v>0</v>
      </c>
      <c r="P52" s="358">
        <v>0</v>
      </c>
      <c r="Q52" s="353" t="s">
        <v>59</v>
      </c>
      <c r="R52" s="353" t="s">
        <v>59</v>
      </c>
      <c r="S52" s="353" t="s">
        <v>59</v>
      </c>
      <c r="T52" s="357" t="s">
        <v>671</v>
      </c>
      <c r="U52" s="353" t="s">
        <v>59</v>
      </c>
      <c r="V52" s="357" t="s">
        <v>671</v>
      </c>
      <c r="W52" s="353" t="s">
        <v>59</v>
      </c>
    </row>
    <row r="53" spans="1:23" ht="31.5">
      <c r="A53" s="353" t="s">
        <v>59</v>
      </c>
      <c r="B53" s="359" t="s">
        <v>376</v>
      </c>
      <c r="C53" s="358">
        <v>2598954599</v>
      </c>
      <c r="D53" s="358">
        <v>0</v>
      </c>
      <c r="E53" s="358">
        <v>2598954599</v>
      </c>
      <c r="F53" s="353" t="s">
        <v>59</v>
      </c>
      <c r="G53" s="358">
        <v>0</v>
      </c>
      <c r="H53" s="358">
        <v>0</v>
      </c>
      <c r="I53" s="358">
        <v>0</v>
      </c>
      <c r="J53" s="358">
        <v>2556176032</v>
      </c>
      <c r="K53" s="358">
        <v>0</v>
      </c>
      <c r="L53" s="358">
        <v>2556176032</v>
      </c>
      <c r="M53" s="353" t="s">
        <v>59</v>
      </c>
      <c r="N53" s="358">
        <v>0</v>
      </c>
      <c r="O53" s="358">
        <v>0</v>
      </c>
      <c r="P53" s="358">
        <v>0</v>
      </c>
      <c r="Q53" s="353" t="s">
        <v>59</v>
      </c>
      <c r="R53" s="353" t="s">
        <v>59</v>
      </c>
      <c r="S53" s="353" t="s">
        <v>59</v>
      </c>
      <c r="T53" s="357" t="s">
        <v>670</v>
      </c>
      <c r="U53" s="353" t="s">
        <v>59</v>
      </c>
      <c r="V53" s="357" t="s">
        <v>670</v>
      </c>
      <c r="W53" s="353" t="s">
        <v>59</v>
      </c>
    </row>
    <row r="54" spans="1:23">
      <c r="A54" s="353" t="s">
        <v>59</v>
      </c>
      <c r="B54" s="359" t="s">
        <v>377</v>
      </c>
      <c r="C54" s="358">
        <v>3069313447</v>
      </c>
      <c r="D54" s="358">
        <v>0</v>
      </c>
      <c r="E54" s="358">
        <v>3069313447</v>
      </c>
      <c r="F54" s="353" t="s">
        <v>59</v>
      </c>
      <c r="G54" s="358">
        <v>0</v>
      </c>
      <c r="H54" s="358">
        <v>0</v>
      </c>
      <c r="I54" s="358">
        <v>0</v>
      </c>
      <c r="J54" s="358">
        <v>2966256007</v>
      </c>
      <c r="K54" s="358">
        <v>0</v>
      </c>
      <c r="L54" s="358">
        <v>2966256007</v>
      </c>
      <c r="M54" s="353" t="s">
        <v>59</v>
      </c>
      <c r="N54" s="358">
        <v>0</v>
      </c>
      <c r="O54" s="358">
        <v>0</v>
      </c>
      <c r="P54" s="358">
        <v>0</v>
      </c>
      <c r="Q54" s="353" t="s">
        <v>59</v>
      </c>
      <c r="R54" s="353" t="s">
        <v>59</v>
      </c>
      <c r="S54" s="353" t="s">
        <v>59</v>
      </c>
      <c r="T54" s="357" t="s">
        <v>669</v>
      </c>
      <c r="U54" s="353" t="s">
        <v>59</v>
      </c>
      <c r="V54" s="357" t="s">
        <v>669</v>
      </c>
      <c r="W54" s="353" t="s">
        <v>59</v>
      </c>
    </row>
    <row r="55" spans="1:23">
      <c r="A55" s="353" t="s">
        <v>59</v>
      </c>
      <c r="B55" s="359" t="s">
        <v>378</v>
      </c>
      <c r="C55" s="358">
        <v>5764643022</v>
      </c>
      <c r="D55" s="358">
        <v>0</v>
      </c>
      <c r="E55" s="358">
        <v>5764643022</v>
      </c>
      <c r="F55" s="353" t="s">
        <v>59</v>
      </c>
      <c r="G55" s="358">
        <v>0</v>
      </c>
      <c r="H55" s="358">
        <v>0</v>
      </c>
      <c r="I55" s="358">
        <v>0</v>
      </c>
      <c r="J55" s="358">
        <v>5764601022</v>
      </c>
      <c r="K55" s="358">
        <v>0</v>
      </c>
      <c r="L55" s="358">
        <v>5764601022</v>
      </c>
      <c r="M55" s="353" t="s">
        <v>59</v>
      </c>
      <c r="N55" s="358">
        <v>0</v>
      </c>
      <c r="O55" s="358">
        <v>0</v>
      </c>
      <c r="P55" s="358">
        <v>0</v>
      </c>
      <c r="Q55" s="353" t="s">
        <v>59</v>
      </c>
      <c r="R55" s="353" t="s">
        <v>59</v>
      </c>
      <c r="S55" s="353" t="s">
        <v>59</v>
      </c>
      <c r="T55" s="357" t="s">
        <v>614</v>
      </c>
      <c r="U55" s="353" t="s">
        <v>59</v>
      </c>
      <c r="V55" s="357" t="s">
        <v>614</v>
      </c>
      <c r="W55" s="353" t="s">
        <v>59</v>
      </c>
    </row>
    <row r="56" spans="1:23">
      <c r="A56" s="353" t="s">
        <v>59</v>
      </c>
      <c r="B56" s="359" t="s">
        <v>379</v>
      </c>
      <c r="C56" s="358">
        <v>6588389799</v>
      </c>
      <c r="D56" s="358">
        <v>0</v>
      </c>
      <c r="E56" s="358">
        <v>6588389799</v>
      </c>
      <c r="F56" s="353" t="s">
        <v>59</v>
      </c>
      <c r="G56" s="358">
        <v>0</v>
      </c>
      <c r="H56" s="358">
        <v>0</v>
      </c>
      <c r="I56" s="358">
        <v>0</v>
      </c>
      <c r="J56" s="358">
        <v>6545628001</v>
      </c>
      <c r="K56" s="358">
        <v>0</v>
      </c>
      <c r="L56" s="358">
        <v>6545628001</v>
      </c>
      <c r="M56" s="353" t="s">
        <v>59</v>
      </c>
      <c r="N56" s="358">
        <v>0</v>
      </c>
      <c r="O56" s="358">
        <v>0</v>
      </c>
      <c r="P56" s="358">
        <v>0</v>
      </c>
      <c r="Q56" s="353" t="s">
        <v>59</v>
      </c>
      <c r="R56" s="353" t="s">
        <v>59</v>
      </c>
      <c r="S56" s="353" t="s">
        <v>59</v>
      </c>
      <c r="T56" s="357" t="s">
        <v>668</v>
      </c>
      <c r="U56" s="353" t="s">
        <v>59</v>
      </c>
      <c r="V56" s="357" t="s">
        <v>668</v>
      </c>
      <c r="W56" s="353" t="s">
        <v>59</v>
      </c>
    </row>
    <row r="57" spans="1:23">
      <c r="A57" s="353" t="s">
        <v>59</v>
      </c>
      <c r="B57" s="359" t="s">
        <v>380</v>
      </c>
      <c r="C57" s="358">
        <v>11900697686</v>
      </c>
      <c r="D57" s="358">
        <v>0</v>
      </c>
      <c r="E57" s="358">
        <v>11900697686</v>
      </c>
      <c r="F57" s="353" t="s">
        <v>59</v>
      </c>
      <c r="G57" s="358">
        <v>0</v>
      </c>
      <c r="H57" s="358">
        <v>0</v>
      </c>
      <c r="I57" s="358">
        <v>0</v>
      </c>
      <c r="J57" s="358">
        <v>11657052634</v>
      </c>
      <c r="K57" s="358">
        <v>0</v>
      </c>
      <c r="L57" s="358">
        <v>11657052634</v>
      </c>
      <c r="M57" s="353" t="s">
        <v>59</v>
      </c>
      <c r="N57" s="358">
        <v>0</v>
      </c>
      <c r="O57" s="358">
        <v>0</v>
      </c>
      <c r="P57" s="358">
        <v>0</v>
      </c>
      <c r="Q57" s="353" t="s">
        <v>59</v>
      </c>
      <c r="R57" s="353" t="s">
        <v>59</v>
      </c>
      <c r="S57" s="353" t="s">
        <v>59</v>
      </c>
      <c r="T57" s="357" t="s">
        <v>667</v>
      </c>
      <c r="U57" s="353" t="s">
        <v>59</v>
      </c>
      <c r="V57" s="357" t="s">
        <v>667</v>
      </c>
      <c r="W57" s="353" t="s">
        <v>59</v>
      </c>
    </row>
    <row r="58" spans="1:23" ht="31.5">
      <c r="A58" s="353" t="s">
        <v>59</v>
      </c>
      <c r="B58" s="359" t="s">
        <v>381</v>
      </c>
      <c r="C58" s="358">
        <v>5165878394</v>
      </c>
      <c r="D58" s="358">
        <v>0</v>
      </c>
      <c r="E58" s="358">
        <v>5165878394</v>
      </c>
      <c r="F58" s="353" t="s">
        <v>59</v>
      </c>
      <c r="G58" s="358">
        <v>0</v>
      </c>
      <c r="H58" s="358">
        <v>0</v>
      </c>
      <c r="I58" s="358">
        <v>0</v>
      </c>
      <c r="J58" s="358">
        <v>5080353193</v>
      </c>
      <c r="K58" s="358">
        <v>0</v>
      </c>
      <c r="L58" s="358">
        <v>5080353193</v>
      </c>
      <c r="M58" s="353" t="s">
        <v>59</v>
      </c>
      <c r="N58" s="358">
        <v>0</v>
      </c>
      <c r="O58" s="358">
        <v>0</v>
      </c>
      <c r="P58" s="358">
        <v>0</v>
      </c>
      <c r="Q58" s="353" t="s">
        <v>59</v>
      </c>
      <c r="R58" s="353" t="s">
        <v>59</v>
      </c>
      <c r="S58" s="353" t="s">
        <v>59</v>
      </c>
      <c r="T58" s="357" t="s">
        <v>666</v>
      </c>
      <c r="U58" s="353" t="s">
        <v>59</v>
      </c>
      <c r="V58" s="357" t="s">
        <v>666</v>
      </c>
      <c r="W58" s="353" t="s">
        <v>59</v>
      </c>
    </row>
    <row r="59" spans="1:23" ht="31.5">
      <c r="A59" s="353" t="s">
        <v>59</v>
      </c>
      <c r="B59" s="359" t="s">
        <v>382</v>
      </c>
      <c r="C59" s="358">
        <v>2059300381</v>
      </c>
      <c r="D59" s="358">
        <v>0</v>
      </c>
      <c r="E59" s="358">
        <v>2059300381</v>
      </c>
      <c r="F59" s="353" t="s">
        <v>59</v>
      </c>
      <c r="G59" s="358">
        <v>0</v>
      </c>
      <c r="H59" s="358">
        <v>0</v>
      </c>
      <c r="I59" s="358">
        <v>0</v>
      </c>
      <c r="J59" s="358">
        <v>2059300381</v>
      </c>
      <c r="K59" s="358">
        <v>0</v>
      </c>
      <c r="L59" s="358">
        <v>2059300381</v>
      </c>
      <c r="M59" s="353" t="s">
        <v>59</v>
      </c>
      <c r="N59" s="358">
        <v>0</v>
      </c>
      <c r="O59" s="358">
        <v>0</v>
      </c>
      <c r="P59" s="358">
        <v>0</v>
      </c>
      <c r="Q59" s="353" t="s">
        <v>59</v>
      </c>
      <c r="R59" s="353" t="s">
        <v>59</v>
      </c>
      <c r="S59" s="353" t="s">
        <v>59</v>
      </c>
      <c r="T59" s="357" t="s">
        <v>614</v>
      </c>
      <c r="U59" s="353" t="s">
        <v>59</v>
      </c>
      <c r="V59" s="357" t="s">
        <v>614</v>
      </c>
      <c r="W59" s="353" t="s">
        <v>59</v>
      </c>
    </row>
    <row r="60" spans="1:23">
      <c r="A60" s="353" t="s">
        <v>59</v>
      </c>
      <c r="B60" s="359" t="s">
        <v>383</v>
      </c>
      <c r="C60" s="358">
        <v>3919815968</v>
      </c>
      <c r="D60" s="358">
        <v>0</v>
      </c>
      <c r="E60" s="358">
        <v>3919815968</v>
      </c>
      <c r="F60" s="353" t="s">
        <v>59</v>
      </c>
      <c r="G60" s="358">
        <v>0</v>
      </c>
      <c r="H60" s="358">
        <v>0</v>
      </c>
      <c r="I60" s="358">
        <v>0</v>
      </c>
      <c r="J60" s="358">
        <v>3902160464</v>
      </c>
      <c r="K60" s="358">
        <v>0</v>
      </c>
      <c r="L60" s="358">
        <v>3902160464</v>
      </c>
      <c r="M60" s="353" t="s">
        <v>59</v>
      </c>
      <c r="N60" s="358">
        <v>0</v>
      </c>
      <c r="O60" s="358">
        <v>0</v>
      </c>
      <c r="P60" s="358">
        <v>0</v>
      </c>
      <c r="Q60" s="353" t="s">
        <v>59</v>
      </c>
      <c r="R60" s="353" t="s">
        <v>59</v>
      </c>
      <c r="S60" s="353" t="s">
        <v>59</v>
      </c>
      <c r="T60" s="357" t="s">
        <v>665</v>
      </c>
      <c r="U60" s="353" t="s">
        <v>59</v>
      </c>
      <c r="V60" s="357" t="s">
        <v>665</v>
      </c>
      <c r="W60" s="353" t="s">
        <v>59</v>
      </c>
    </row>
    <row r="61" spans="1:23">
      <c r="A61" s="353" t="s">
        <v>59</v>
      </c>
      <c r="B61" s="359" t="s">
        <v>384</v>
      </c>
      <c r="C61" s="358">
        <v>7115638882</v>
      </c>
      <c r="D61" s="358">
        <v>0</v>
      </c>
      <c r="E61" s="358">
        <v>7115638882</v>
      </c>
      <c r="F61" s="353" t="s">
        <v>59</v>
      </c>
      <c r="G61" s="358">
        <v>0</v>
      </c>
      <c r="H61" s="358">
        <v>0</v>
      </c>
      <c r="I61" s="358">
        <v>0</v>
      </c>
      <c r="J61" s="358">
        <v>6455602104</v>
      </c>
      <c r="K61" s="358">
        <v>0</v>
      </c>
      <c r="L61" s="358">
        <v>6455602104</v>
      </c>
      <c r="M61" s="353" t="s">
        <v>59</v>
      </c>
      <c r="N61" s="358">
        <v>0</v>
      </c>
      <c r="O61" s="358">
        <v>0</v>
      </c>
      <c r="P61" s="358">
        <v>0</v>
      </c>
      <c r="Q61" s="353" t="s">
        <v>59</v>
      </c>
      <c r="R61" s="353" t="s">
        <v>59</v>
      </c>
      <c r="S61" s="353" t="s">
        <v>59</v>
      </c>
      <c r="T61" s="357" t="s">
        <v>664</v>
      </c>
      <c r="U61" s="353" t="s">
        <v>59</v>
      </c>
      <c r="V61" s="357" t="s">
        <v>664</v>
      </c>
      <c r="W61" s="353" t="s">
        <v>59</v>
      </c>
    </row>
    <row r="62" spans="1:23" ht="31.5">
      <c r="A62" s="353" t="s">
        <v>59</v>
      </c>
      <c r="B62" s="359" t="s">
        <v>385</v>
      </c>
      <c r="C62" s="358">
        <v>2848819403</v>
      </c>
      <c r="D62" s="358">
        <v>0</v>
      </c>
      <c r="E62" s="358">
        <v>2848819403</v>
      </c>
      <c r="F62" s="353" t="s">
        <v>59</v>
      </c>
      <c r="G62" s="358">
        <v>0</v>
      </c>
      <c r="H62" s="358">
        <v>0</v>
      </c>
      <c r="I62" s="358">
        <v>0</v>
      </c>
      <c r="J62" s="358">
        <v>2656444845</v>
      </c>
      <c r="K62" s="358">
        <v>0</v>
      </c>
      <c r="L62" s="358">
        <v>2656444845</v>
      </c>
      <c r="M62" s="353" t="s">
        <v>59</v>
      </c>
      <c r="N62" s="358">
        <v>0</v>
      </c>
      <c r="O62" s="358">
        <v>0</v>
      </c>
      <c r="P62" s="358">
        <v>0</v>
      </c>
      <c r="Q62" s="353" t="s">
        <v>59</v>
      </c>
      <c r="R62" s="353" t="s">
        <v>59</v>
      </c>
      <c r="S62" s="353" t="s">
        <v>59</v>
      </c>
      <c r="T62" s="357" t="s">
        <v>663</v>
      </c>
      <c r="U62" s="353" t="s">
        <v>59</v>
      </c>
      <c r="V62" s="357" t="s">
        <v>663</v>
      </c>
      <c r="W62" s="353" t="s">
        <v>59</v>
      </c>
    </row>
    <row r="63" spans="1:23" ht="31.5">
      <c r="A63" s="353" t="s">
        <v>59</v>
      </c>
      <c r="B63" s="359" t="s">
        <v>386</v>
      </c>
      <c r="C63" s="358">
        <v>6810703952</v>
      </c>
      <c r="D63" s="358">
        <v>0</v>
      </c>
      <c r="E63" s="358">
        <v>6810703952</v>
      </c>
      <c r="F63" s="353" t="s">
        <v>59</v>
      </c>
      <c r="G63" s="358">
        <v>0</v>
      </c>
      <c r="H63" s="358">
        <v>0</v>
      </c>
      <c r="I63" s="358">
        <v>0</v>
      </c>
      <c r="J63" s="358">
        <v>6784698377</v>
      </c>
      <c r="K63" s="358">
        <v>0</v>
      </c>
      <c r="L63" s="358">
        <v>6784698377</v>
      </c>
      <c r="M63" s="353" t="s">
        <v>59</v>
      </c>
      <c r="N63" s="358">
        <v>0</v>
      </c>
      <c r="O63" s="358">
        <v>0</v>
      </c>
      <c r="P63" s="358">
        <v>0</v>
      </c>
      <c r="Q63" s="353" t="s">
        <v>59</v>
      </c>
      <c r="R63" s="353" t="s">
        <v>59</v>
      </c>
      <c r="S63" s="353" t="s">
        <v>59</v>
      </c>
      <c r="T63" s="357" t="s">
        <v>662</v>
      </c>
      <c r="U63" s="353" t="s">
        <v>59</v>
      </c>
      <c r="V63" s="357" t="s">
        <v>662</v>
      </c>
      <c r="W63" s="353" t="s">
        <v>59</v>
      </c>
    </row>
    <row r="64" spans="1:23" ht="31.5">
      <c r="A64" s="353">
        <v>8</v>
      </c>
      <c r="B64" s="359" t="s">
        <v>387</v>
      </c>
      <c r="C64" s="358">
        <v>44752470017</v>
      </c>
      <c r="D64" s="358">
        <v>0</v>
      </c>
      <c r="E64" s="358">
        <v>42285898217</v>
      </c>
      <c r="F64" s="353" t="s">
        <v>59</v>
      </c>
      <c r="G64" s="358">
        <v>2466571800</v>
      </c>
      <c r="H64" s="358">
        <v>0</v>
      </c>
      <c r="I64" s="358">
        <v>2466571800</v>
      </c>
      <c r="J64" s="358">
        <v>42932936626</v>
      </c>
      <c r="K64" s="358">
        <v>0</v>
      </c>
      <c r="L64" s="358">
        <v>40705155626</v>
      </c>
      <c r="M64" s="353" t="s">
        <v>59</v>
      </c>
      <c r="N64" s="358">
        <v>2227781000</v>
      </c>
      <c r="O64" s="358">
        <v>0</v>
      </c>
      <c r="P64" s="358">
        <v>2227781000</v>
      </c>
      <c r="Q64" s="353" t="s">
        <v>59</v>
      </c>
      <c r="R64" s="353" t="s">
        <v>59</v>
      </c>
      <c r="S64" s="353" t="s">
        <v>59</v>
      </c>
      <c r="T64" s="357" t="s">
        <v>661</v>
      </c>
      <c r="U64" s="353" t="s">
        <v>59</v>
      </c>
      <c r="V64" s="357" t="s">
        <v>660</v>
      </c>
      <c r="W64" s="357" t="s">
        <v>659</v>
      </c>
    </row>
    <row r="65" spans="1:23" ht="31.5">
      <c r="A65" s="353">
        <v>9</v>
      </c>
      <c r="B65" s="359" t="s">
        <v>388</v>
      </c>
      <c r="C65" s="358">
        <v>927687947</v>
      </c>
      <c r="D65" s="358">
        <v>0</v>
      </c>
      <c r="E65" s="358">
        <v>812687947</v>
      </c>
      <c r="F65" s="353" t="s">
        <v>59</v>
      </c>
      <c r="G65" s="358">
        <v>115000000</v>
      </c>
      <c r="H65" s="358">
        <v>0</v>
      </c>
      <c r="I65" s="358">
        <v>115000000</v>
      </c>
      <c r="J65" s="358">
        <v>916367488</v>
      </c>
      <c r="K65" s="358">
        <v>0</v>
      </c>
      <c r="L65" s="358">
        <v>801432488</v>
      </c>
      <c r="M65" s="353" t="s">
        <v>59</v>
      </c>
      <c r="N65" s="358">
        <v>114935000</v>
      </c>
      <c r="O65" s="358">
        <v>0</v>
      </c>
      <c r="P65" s="358">
        <v>114935000</v>
      </c>
      <c r="Q65" s="353" t="s">
        <v>59</v>
      </c>
      <c r="R65" s="353" t="s">
        <v>59</v>
      </c>
      <c r="S65" s="353" t="s">
        <v>59</v>
      </c>
      <c r="T65" s="357" t="s">
        <v>658</v>
      </c>
      <c r="U65" s="353" t="s">
        <v>59</v>
      </c>
      <c r="V65" s="357" t="s">
        <v>657</v>
      </c>
      <c r="W65" s="357" t="s">
        <v>656</v>
      </c>
    </row>
    <row r="66" spans="1:23" ht="31.5">
      <c r="A66" s="353">
        <v>10</v>
      </c>
      <c r="B66" s="359" t="s">
        <v>389</v>
      </c>
      <c r="C66" s="358">
        <v>3548675058</v>
      </c>
      <c r="D66" s="358">
        <v>0</v>
      </c>
      <c r="E66" s="358">
        <v>3548675058</v>
      </c>
      <c r="F66" s="353" t="s">
        <v>59</v>
      </c>
      <c r="G66" s="358">
        <v>0</v>
      </c>
      <c r="H66" s="358">
        <v>0</v>
      </c>
      <c r="I66" s="358">
        <v>0</v>
      </c>
      <c r="J66" s="358">
        <v>3409145695</v>
      </c>
      <c r="K66" s="358">
        <v>0</v>
      </c>
      <c r="L66" s="358">
        <v>3409145695</v>
      </c>
      <c r="M66" s="353" t="s">
        <v>59</v>
      </c>
      <c r="N66" s="358">
        <v>0</v>
      </c>
      <c r="O66" s="358">
        <v>0</v>
      </c>
      <c r="P66" s="358">
        <v>0</v>
      </c>
      <c r="Q66" s="353" t="s">
        <v>59</v>
      </c>
      <c r="R66" s="353" t="s">
        <v>59</v>
      </c>
      <c r="S66" s="353" t="s">
        <v>59</v>
      </c>
      <c r="T66" s="357" t="s">
        <v>655</v>
      </c>
      <c r="U66" s="353" t="s">
        <v>59</v>
      </c>
      <c r="V66" s="357" t="s">
        <v>655</v>
      </c>
      <c r="W66" s="353" t="s">
        <v>59</v>
      </c>
    </row>
    <row r="67" spans="1:23" ht="31.5">
      <c r="A67" s="353">
        <v>11</v>
      </c>
      <c r="B67" s="359" t="s">
        <v>390</v>
      </c>
      <c r="C67" s="358">
        <v>6865523596</v>
      </c>
      <c r="D67" s="358">
        <v>0</v>
      </c>
      <c r="E67" s="358">
        <v>6865523596</v>
      </c>
      <c r="F67" s="353" t="s">
        <v>59</v>
      </c>
      <c r="G67" s="358">
        <v>0</v>
      </c>
      <c r="H67" s="358">
        <v>0</v>
      </c>
      <c r="I67" s="358">
        <v>0</v>
      </c>
      <c r="J67" s="358">
        <v>6331038893</v>
      </c>
      <c r="K67" s="358">
        <v>0</v>
      </c>
      <c r="L67" s="358">
        <v>6331038893</v>
      </c>
      <c r="M67" s="353" t="s">
        <v>59</v>
      </c>
      <c r="N67" s="358">
        <v>0</v>
      </c>
      <c r="O67" s="358">
        <v>0</v>
      </c>
      <c r="P67" s="358">
        <v>0</v>
      </c>
      <c r="Q67" s="353" t="s">
        <v>59</v>
      </c>
      <c r="R67" s="353" t="s">
        <v>59</v>
      </c>
      <c r="S67" s="353" t="s">
        <v>59</v>
      </c>
      <c r="T67" s="357" t="s">
        <v>654</v>
      </c>
      <c r="U67" s="353" t="s">
        <v>59</v>
      </c>
      <c r="V67" s="357" t="s">
        <v>654</v>
      </c>
      <c r="W67" s="353" t="s">
        <v>59</v>
      </c>
    </row>
    <row r="68" spans="1:23">
      <c r="A68" s="353">
        <v>12</v>
      </c>
      <c r="B68" s="359" t="s">
        <v>391</v>
      </c>
      <c r="C68" s="358">
        <v>3446068937</v>
      </c>
      <c r="D68" s="358">
        <v>0</v>
      </c>
      <c r="E68" s="358">
        <v>3446068937</v>
      </c>
      <c r="F68" s="353" t="s">
        <v>59</v>
      </c>
      <c r="G68" s="358">
        <v>0</v>
      </c>
      <c r="H68" s="358">
        <v>0</v>
      </c>
      <c r="I68" s="358">
        <v>0</v>
      </c>
      <c r="J68" s="358">
        <v>3241075477</v>
      </c>
      <c r="K68" s="358">
        <v>0</v>
      </c>
      <c r="L68" s="358">
        <v>3241075477</v>
      </c>
      <c r="M68" s="353" t="s">
        <v>59</v>
      </c>
      <c r="N68" s="358">
        <v>0</v>
      </c>
      <c r="O68" s="358">
        <v>0</v>
      </c>
      <c r="P68" s="358">
        <v>0</v>
      </c>
      <c r="Q68" s="353" t="s">
        <v>59</v>
      </c>
      <c r="R68" s="353" t="s">
        <v>59</v>
      </c>
      <c r="S68" s="353" t="s">
        <v>59</v>
      </c>
      <c r="T68" s="357" t="s">
        <v>653</v>
      </c>
      <c r="U68" s="353" t="s">
        <v>59</v>
      </c>
      <c r="V68" s="357" t="s">
        <v>653</v>
      </c>
      <c r="W68" s="353" t="s">
        <v>59</v>
      </c>
    </row>
    <row r="69" spans="1:23">
      <c r="A69" s="353">
        <v>13</v>
      </c>
      <c r="B69" s="359" t="s">
        <v>15</v>
      </c>
      <c r="C69" s="358">
        <v>1080825213</v>
      </c>
      <c r="D69" s="358">
        <v>0</v>
      </c>
      <c r="E69" s="358">
        <v>1080825213</v>
      </c>
      <c r="F69" s="353" t="s">
        <v>59</v>
      </c>
      <c r="G69" s="358">
        <v>0</v>
      </c>
      <c r="H69" s="358">
        <v>0</v>
      </c>
      <c r="I69" s="358">
        <v>0</v>
      </c>
      <c r="J69" s="358">
        <v>1070737213</v>
      </c>
      <c r="K69" s="358">
        <v>0</v>
      </c>
      <c r="L69" s="358">
        <v>1070737213</v>
      </c>
      <c r="M69" s="353" t="s">
        <v>59</v>
      </c>
      <c r="N69" s="358">
        <v>0</v>
      </c>
      <c r="O69" s="358">
        <v>0</v>
      </c>
      <c r="P69" s="358">
        <v>0</v>
      </c>
      <c r="Q69" s="353" t="s">
        <v>59</v>
      </c>
      <c r="R69" s="353" t="s">
        <v>59</v>
      </c>
      <c r="S69" s="353" t="s">
        <v>59</v>
      </c>
      <c r="T69" s="357" t="s">
        <v>652</v>
      </c>
      <c r="U69" s="353" t="s">
        <v>59</v>
      </c>
      <c r="V69" s="357" t="s">
        <v>652</v>
      </c>
      <c r="W69" s="353" t="s">
        <v>59</v>
      </c>
    </row>
    <row r="70" spans="1:23">
      <c r="A70" s="353">
        <v>14</v>
      </c>
      <c r="B70" s="359" t="s">
        <v>392</v>
      </c>
      <c r="C70" s="358">
        <v>12036862018</v>
      </c>
      <c r="D70" s="358">
        <v>0</v>
      </c>
      <c r="E70" s="358">
        <v>12036862018</v>
      </c>
      <c r="F70" s="353" t="s">
        <v>59</v>
      </c>
      <c r="G70" s="358">
        <v>0</v>
      </c>
      <c r="H70" s="358">
        <v>0</v>
      </c>
      <c r="I70" s="358">
        <v>0</v>
      </c>
      <c r="J70" s="358">
        <v>11403461788</v>
      </c>
      <c r="K70" s="358">
        <v>0</v>
      </c>
      <c r="L70" s="358">
        <v>11403461788</v>
      </c>
      <c r="M70" s="353" t="s">
        <v>59</v>
      </c>
      <c r="N70" s="358">
        <v>0</v>
      </c>
      <c r="O70" s="358">
        <v>0</v>
      </c>
      <c r="P70" s="358">
        <v>0</v>
      </c>
      <c r="Q70" s="353" t="s">
        <v>59</v>
      </c>
      <c r="R70" s="353" t="s">
        <v>59</v>
      </c>
      <c r="S70" s="353" t="s">
        <v>59</v>
      </c>
      <c r="T70" s="357" t="s">
        <v>651</v>
      </c>
      <c r="U70" s="353" t="s">
        <v>59</v>
      </c>
      <c r="V70" s="357" t="s">
        <v>651</v>
      </c>
      <c r="W70" s="353" t="s">
        <v>59</v>
      </c>
    </row>
    <row r="71" spans="1:23" ht="31.5">
      <c r="A71" s="353">
        <v>15</v>
      </c>
      <c r="B71" s="359" t="s">
        <v>393</v>
      </c>
      <c r="C71" s="358">
        <v>1130409718</v>
      </c>
      <c r="D71" s="358">
        <v>0</v>
      </c>
      <c r="E71" s="358">
        <v>1130409718</v>
      </c>
      <c r="F71" s="353" t="s">
        <v>59</v>
      </c>
      <c r="G71" s="358">
        <v>0</v>
      </c>
      <c r="H71" s="358">
        <v>0</v>
      </c>
      <c r="I71" s="358">
        <v>0</v>
      </c>
      <c r="J71" s="358">
        <v>1127293718</v>
      </c>
      <c r="K71" s="358">
        <v>0</v>
      </c>
      <c r="L71" s="358">
        <v>1127293718</v>
      </c>
      <c r="M71" s="353" t="s">
        <v>59</v>
      </c>
      <c r="N71" s="358">
        <v>0</v>
      </c>
      <c r="O71" s="358">
        <v>0</v>
      </c>
      <c r="P71" s="358">
        <v>0</v>
      </c>
      <c r="Q71" s="353" t="s">
        <v>59</v>
      </c>
      <c r="R71" s="353" t="s">
        <v>59</v>
      </c>
      <c r="S71" s="353" t="s">
        <v>59</v>
      </c>
      <c r="T71" s="357" t="s">
        <v>650</v>
      </c>
      <c r="U71" s="353" t="s">
        <v>59</v>
      </c>
      <c r="V71" s="357" t="s">
        <v>650</v>
      </c>
      <c r="W71" s="353" t="s">
        <v>59</v>
      </c>
    </row>
    <row r="72" spans="1:23" ht="31.5">
      <c r="A72" s="353">
        <v>16</v>
      </c>
      <c r="B72" s="359" t="s">
        <v>394</v>
      </c>
      <c r="C72" s="358">
        <v>1186047108</v>
      </c>
      <c r="D72" s="358">
        <v>0</v>
      </c>
      <c r="E72" s="358">
        <v>1186047108</v>
      </c>
      <c r="F72" s="353" t="s">
        <v>59</v>
      </c>
      <c r="G72" s="358">
        <v>0</v>
      </c>
      <c r="H72" s="358">
        <v>0</v>
      </c>
      <c r="I72" s="358">
        <v>0</v>
      </c>
      <c r="J72" s="358">
        <v>1173553203</v>
      </c>
      <c r="K72" s="358">
        <v>0</v>
      </c>
      <c r="L72" s="358">
        <v>1173553203</v>
      </c>
      <c r="M72" s="353" t="s">
        <v>59</v>
      </c>
      <c r="N72" s="358">
        <v>0</v>
      </c>
      <c r="O72" s="358">
        <v>0</v>
      </c>
      <c r="P72" s="358">
        <v>0</v>
      </c>
      <c r="Q72" s="353" t="s">
        <v>59</v>
      </c>
      <c r="R72" s="353" t="s">
        <v>59</v>
      </c>
      <c r="S72" s="353" t="s">
        <v>59</v>
      </c>
      <c r="T72" s="357" t="s">
        <v>649</v>
      </c>
      <c r="U72" s="353" t="s">
        <v>59</v>
      </c>
      <c r="V72" s="357" t="s">
        <v>649</v>
      </c>
      <c r="W72" s="353" t="s">
        <v>59</v>
      </c>
    </row>
    <row r="73" spans="1:23">
      <c r="A73" s="353">
        <v>17</v>
      </c>
      <c r="B73" s="359" t="s">
        <v>395</v>
      </c>
      <c r="C73" s="358">
        <v>955314571</v>
      </c>
      <c r="D73" s="358">
        <v>0</v>
      </c>
      <c r="E73" s="358">
        <v>955314571</v>
      </c>
      <c r="F73" s="353" t="s">
        <v>59</v>
      </c>
      <c r="G73" s="358">
        <v>0</v>
      </c>
      <c r="H73" s="358">
        <v>0</v>
      </c>
      <c r="I73" s="358">
        <v>0</v>
      </c>
      <c r="J73" s="358">
        <v>950234571</v>
      </c>
      <c r="K73" s="358">
        <v>0</v>
      </c>
      <c r="L73" s="358">
        <v>950234571</v>
      </c>
      <c r="M73" s="353" t="s">
        <v>59</v>
      </c>
      <c r="N73" s="358">
        <v>0</v>
      </c>
      <c r="O73" s="358">
        <v>0</v>
      </c>
      <c r="P73" s="358">
        <v>0</v>
      </c>
      <c r="Q73" s="353" t="s">
        <v>59</v>
      </c>
      <c r="R73" s="353" t="s">
        <v>59</v>
      </c>
      <c r="S73" s="353" t="s">
        <v>59</v>
      </c>
      <c r="T73" s="357" t="s">
        <v>648</v>
      </c>
      <c r="U73" s="353" t="s">
        <v>59</v>
      </c>
      <c r="V73" s="357" t="s">
        <v>648</v>
      </c>
      <c r="W73" s="353" t="s">
        <v>59</v>
      </c>
    </row>
    <row r="74" spans="1:23">
      <c r="A74" s="353">
        <v>18</v>
      </c>
      <c r="B74" s="359" t="s">
        <v>396</v>
      </c>
      <c r="C74" s="358">
        <v>1092025294</v>
      </c>
      <c r="D74" s="358">
        <v>0</v>
      </c>
      <c r="E74" s="358">
        <v>1092025294</v>
      </c>
      <c r="F74" s="353" t="s">
        <v>59</v>
      </c>
      <c r="G74" s="358">
        <v>0</v>
      </c>
      <c r="H74" s="358">
        <v>0</v>
      </c>
      <c r="I74" s="358">
        <v>0</v>
      </c>
      <c r="J74" s="358">
        <v>1092025294</v>
      </c>
      <c r="K74" s="358">
        <v>0</v>
      </c>
      <c r="L74" s="358">
        <v>1092025294</v>
      </c>
      <c r="M74" s="353" t="s">
        <v>59</v>
      </c>
      <c r="N74" s="358">
        <v>0</v>
      </c>
      <c r="O74" s="358">
        <v>0</v>
      </c>
      <c r="P74" s="358">
        <v>0</v>
      </c>
      <c r="Q74" s="353" t="s">
        <v>59</v>
      </c>
      <c r="R74" s="353" t="s">
        <v>59</v>
      </c>
      <c r="S74" s="353" t="s">
        <v>59</v>
      </c>
      <c r="T74" s="357" t="s">
        <v>614</v>
      </c>
      <c r="U74" s="353" t="s">
        <v>59</v>
      </c>
      <c r="V74" s="357" t="s">
        <v>614</v>
      </c>
      <c r="W74" s="353" t="s">
        <v>59</v>
      </c>
    </row>
    <row r="75" spans="1:23">
      <c r="A75" s="353">
        <v>19</v>
      </c>
      <c r="B75" s="359" t="s">
        <v>397</v>
      </c>
      <c r="C75" s="358">
        <v>590153873</v>
      </c>
      <c r="D75" s="358">
        <v>0</v>
      </c>
      <c r="E75" s="358">
        <v>590153873</v>
      </c>
      <c r="F75" s="353" t="s">
        <v>59</v>
      </c>
      <c r="G75" s="358">
        <v>0</v>
      </c>
      <c r="H75" s="358">
        <v>0</v>
      </c>
      <c r="I75" s="358">
        <v>0</v>
      </c>
      <c r="J75" s="358">
        <v>590153873</v>
      </c>
      <c r="K75" s="358">
        <v>0</v>
      </c>
      <c r="L75" s="358">
        <v>590153873</v>
      </c>
      <c r="M75" s="353" t="s">
        <v>59</v>
      </c>
      <c r="N75" s="358">
        <v>0</v>
      </c>
      <c r="O75" s="358">
        <v>0</v>
      </c>
      <c r="P75" s="358">
        <v>0</v>
      </c>
      <c r="Q75" s="353" t="s">
        <v>59</v>
      </c>
      <c r="R75" s="353" t="s">
        <v>59</v>
      </c>
      <c r="S75" s="353" t="s">
        <v>59</v>
      </c>
      <c r="T75" s="357" t="s">
        <v>614</v>
      </c>
      <c r="U75" s="353" t="s">
        <v>59</v>
      </c>
      <c r="V75" s="357" t="s">
        <v>614</v>
      </c>
      <c r="W75" s="353" t="s">
        <v>59</v>
      </c>
    </row>
    <row r="76" spans="1:23">
      <c r="A76" s="353">
        <v>20</v>
      </c>
      <c r="B76" s="359" t="s">
        <v>398</v>
      </c>
      <c r="C76" s="358">
        <v>282453940</v>
      </c>
      <c r="D76" s="358">
        <v>0</v>
      </c>
      <c r="E76" s="358">
        <v>282453940</v>
      </c>
      <c r="F76" s="353" t="s">
        <v>59</v>
      </c>
      <c r="G76" s="358">
        <v>0</v>
      </c>
      <c r="H76" s="358">
        <v>0</v>
      </c>
      <c r="I76" s="358">
        <v>0</v>
      </c>
      <c r="J76" s="358">
        <v>197717474</v>
      </c>
      <c r="K76" s="358">
        <v>0</v>
      </c>
      <c r="L76" s="358">
        <v>197717474</v>
      </c>
      <c r="M76" s="353" t="s">
        <v>59</v>
      </c>
      <c r="N76" s="358">
        <v>0</v>
      </c>
      <c r="O76" s="358">
        <v>0</v>
      </c>
      <c r="P76" s="358">
        <v>0</v>
      </c>
      <c r="Q76" s="353" t="s">
        <v>59</v>
      </c>
      <c r="R76" s="353" t="s">
        <v>59</v>
      </c>
      <c r="S76" s="353" t="s">
        <v>59</v>
      </c>
      <c r="T76" s="357" t="s">
        <v>647</v>
      </c>
      <c r="U76" s="353" t="s">
        <v>59</v>
      </c>
      <c r="V76" s="357" t="s">
        <v>647</v>
      </c>
      <c r="W76" s="353" t="s">
        <v>59</v>
      </c>
    </row>
    <row r="77" spans="1:23">
      <c r="A77" s="353">
        <v>21</v>
      </c>
      <c r="B77" s="359" t="s">
        <v>399</v>
      </c>
      <c r="C77" s="358">
        <v>165118400</v>
      </c>
      <c r="D77" s="358">
        <v>0</v>
      </c>
      <c r="E77" s="358">
        <v>165118400</v>
      </c>
      <c r="F77" s="353" t="s">
        <v>59</v>
      </c>
      <c r="G77" s="358">
        <v>0</v>
      </c>
      <c r="H77" s="358">
        <v>0</v>
      </c>
      <c r="I77" s="358">
        <v>0</v>
      </c>
      <c r="J77" s="358">
        <v>165118400</v>
      </c>
      <c r="K77" s="358">
        <v>0</v>
      </c>
      <c r="L77" s="358">
        <v>165118400</v>
      </c>
      <c r="M77" s="353" t="s">
        <v>59</v>
      </c>
      <c r="N77" s="358">
        <v>0</v>
      </c>
      <c r="O77" s="358">
        <v>0</v>
      </c>
      <c r="P77" s="358">
        <v>0</v>
      </c>
      <c r="Q77" s="353" t="s">
        <v>59</v>
      </c>
      <c r="R77" s="353" t="s">
        <v>59</v>
      </c>
      <c r="S77" s="353" t="s">
        <v>59</v>
      </c>
      <c r="T77" s="357" t="s">
        <v>614</v>
      </c>
      <c r="U77" s="353" t="s">
        <v>59</v>
      </c>
      <c r="V77" s="357" t="s">
        <v>614</v>
      </c>
      <c r="W77" s="353" t="s">
        <v>59</v>
      </c>
    </row>
    <row r="78" spans="1:23">
      <c r="A78" s="353">
        <v>22</v>
      </c>
      <c r="B78" s="359" t="s">
        <v>400</v>
      </c>
      <c r="C78" s="358">
        <v>450374382</v>
      </c>
      <c r="D78" s="358">
        <v>0</v>
      </c>
      <c r="E78" s="358">
        <v>450374382</v>
      </c>
      <c r="F78" s="353" t="s">
        <v>59</v>
      </c>
      <c r="G78" s="358">
        <v>0</v>
      </c>
      <c r="H78" s="358">
        <v>0</v>
      </c>
      <c r="I78" s="358">
        <v>0</v>
      </c>
      <c r="J78" s="358">
        <v>450373940</v>
      </c>
      <c r="K78" s="358">
        <v>0</v>
      </c>
      <c r="L78" s="358">
        <v>450373940</v>
      </c>
      <c r="M78" s="353" t="s">
        <v>59</v>
      </c>
      <c r="N78" s="358">
        <v>0</v>
      </c>
      <c r="O78" s="358">
        <v>0</v>
      </c>
      <c r="P78" s="358">
        <v>0</v>
      </c>
      <c r="Q78" s="353" t="s">
        <v>59</v>
      </c>
      <c r="R78" s="353" t="s">
        <v>59</v>
      </c>
      <c r="S78" s="353" t="s">
        <v>59</v>
      </c>
      <c r="T78" s="357" t="s">
        <v>614</v>
      </c>
      <c r="U78" s="353" t="s">
        <v>59</v>
      </c>
      <c r="V78" s="357" t="s">
        <v>614</v>
      </c>
      <c r="W78" s="353" t="s">
        <v>59</v>
      </c>
    </row>
    <row r="79" spans="1:23" ht="31.5">
      <c r="A79" s="353">
        <v>23</v>
      </c>
      <c r="B79" s="359" t="s">
        <v>401</v>
      </c>
      <c r="C79" s="358">
        <v>152078400</v>
      </c>
      <c r="D79" s="358">
        <v>0</v>
      </c>
      <c r="E79" s="358">
        <v>152078400</v>
      </c>
      <c r="F79" s="353" t="s">
        <v>59</v>
      </c>
      <c r="G79" s="358">
        <v>0</v>
      </c>
      <c r="H79" s="358">
        <v>0</v>
      </c>
      <c r="I79" s="358">
        <v>0</v>
      </c>
      <c r="J79" s="358">
        <v>151673400</v>
      </c>
      <c r="K79" s="358">
        <v>0</v>
      </c>
      <c r="L79" s="358">
        <v>151673400</v>
      </c>
      <c r="M79" s="353" t="s">
        <v>59</v>
      </c>
      <c r="N79" s="358">
        <v>0</v>
      </c>
      <c r="O79" s="358">
        <v>0</v>
      </c>
      <c r="P79" s="358">
        <v>0</v>
      </c>
      <c r="Q79" s="353" t="s">
        <v>59</v>
      </c>
      <c r="R79" s="353" t="s">
        <v>59</v>
      </c>
      <c r="S79" s="353" t="s">
        <v>59</v>
      </c>
      <c r="T79" s="357" t="s">
        <v>646</v>
      </c>
      <c r="U79" s="353" t="s">
        <v>59</v>
      </c>
      <c r="V79" s="357" t="s">
        <v>646</v>
      </c>
      <c r="W79" s="353" t="s">
        <v>59</v>
      </c>
    </row>
    <row r="80" spans="1:23" ht="31.5">
      <c r="A80" s="353">
        <v>24</v>
      </c>
      <c r="B80" s="359" t="s">
        <v>402</v>
      </c>
      <c r="C80" s="358">
        <v>152078400</v>
      </c>
      <c r="D80" s="358">
        <v>0</v>
      </c>
      <c r="E80" s="358">
        <v>152078400</v>
      </c>
      <c r="F80" s="353" t="s">
        <v>59</v>
      </c>
      <c r="G80" s="358">
        <v>0</v>
      </c>
      <c r="H80" s="358">
        <v>0</v>
      </c>
      <c r="I80" s="358">
        <v>0</v>
      </c>
      <c r="J80" s="358">
        <v>151673400</v>
      </c>
      <c r="K80" s="358">
        <v>0</v>
      </c>
      <c r="L80" s="358">
        <v>151673400</v>
      </c>
      <c r="M80" s="353" t="s">
        <v>59</v>
      </c>
      <c r="N80" s="358">
        <v>0</v>
      </c>
      <c r="O80" s="358">
        <v>0</v>
      </c>
      <c r="P80" s="358">
        <v>0</v>
      </c>
      <c r="Q80" s="353" t="s">
        <v>59</v>
      </c>
      <c r="R80" s="353" t="s">
        <v>59</v>
      </c>
      <c r="S80" s="353" t="s">
        <v>59</v>
      </c>
      <c r="T80" s="357" t="s">
        <v>646</v>
      </c>
      <c r="U80" s="353" t="s">
        <v>59</v>
      </c>
      <c r="V80" s="357" t="s">
        <v>646</v>
      </c>
      <c r="W80" s="353" t="s">
        <v>59</v>
      </c>
    </row>
    <row r="81" spans="1:23" ht="31.5">
      <c r="A81" s="353">
        <v>25</v>
      </c>
      <c r="B81" s="359" t="s">
        <v>403</v>
      </c>
      <c r="C81" s="358">
        <v>305801250071</v>
      </c>
      <c r="D81" s="358">
        <v>94572557500</v>
      </c>
      <c r="E81" s="358">
        <v>13848805191</v>
      </c>
      <c r="F81" s="353" t="s">
        <v>59</v>
      </c>
      <c r="G81" s="358">
        <v>197379887380</v>
      </c>
      <c r="H81" s="358">
        <v>196821006000</v>
      </c>
      <c r="I81" s="358">
        <v>558881380</v>
      </c>
      <c r="J81" s="358">
        <v>297700161492</v>
      </c>
      <c r="K81" s="358">
        <v>89786252771</v>
      </c>
      <c r="L81" s="358">
        <v>12813520441</v>
      </c>
      <c r="M81" s="353" t="s">
        <v>59</v>
      </c>
      <c r="N81" s="358">
        <v>195100388280</v>
      </c>
      <c r="O81" s="358">
        <v>194541506900</v>
      </c>
      <c r="P81" s="358">
        <v>558881380</v>
      </c>
      <c r="Q81" s="353" t="s">
        <v>59</v>
      </c>
      <c r="R81" s="353" t="s">
        <v>59</v>
      </c>
      <c r="S81" s="353" t="s">
        <v>59</v>
      </c>
      <c r="T81" s="357" t="s">
        <v>645</v>
      </c>
      <c r="U81" s="357" t="s">
        <v>644</v>
      </c>
      <c r="V81" s="357" t="s">
        <v>643</v>
      </c>
      <c r="W81" s="357" t="s">
        <v>642</v>
      </c>
    </row>
    <row r="82" spans="1:23">
      <c r="A82" s="353" t="s">
        <v>59</v>
      </c>
      <c r="B82" s="359" t="s">
        <v>404</v>
      </c>
      <c r="C82" s="358">
        <f>200078400-15000000</f>
        <v>185078400</v>
      </c>
      <c r="D82" s="358">
        <v>0</v>
      </c>
      <c r="E82" s="358">
        <f>C82</f>
        <v>185078400</v>
      </c>
      <c r="F82" s="353" t="s">
        <v>59</v>
      </c>
      <c r="G82" s="358">
        <v>0</v>
      </c>
      <c r="H82" s="358">
        <v>0</v>
      </c>
      <c r="I82" s="358">
        <v>0</v>
      </c>
      <c r="J82" s="358">
        <f>199673400-15000000</f>
        <v>184673400</v>
      </c>
      <c r="K82" s="358">
        <v>0</v>
      </c>
      <c r="L82" s="358">
        <f>J82</f>
        <v>184673400</v>
      </c>
      <c r="M82" s="353" t="s">
        <v>59</v>
      </c>
      <c r="N82" s="358">
        <v>0</v>
      </c>
      <c r="O82" s="358">
        <v>0</v>
      </c>
      <c r="P82" s="358">
        <v>0</v>
      </c>
      <c r="Q82" s="353" t="s">
        <v>59</v>
      </c>
      <c r="R82" s="353" t="s">
        <v>59</v>
      </c>
      <c r="S82" s="353" t="s">
        <v>59</v>
      </c>
      <c r="T82" s="357" t="s">
        <v>641</v>
      </c>
      <c r="U82" s="353" t="s">
        <v>59</v>
      </c>
      <c r="V82" s="357" t="s">
        <v>641</v>
      </c>
      <c r="W82" s="353" t="s">
        <v>59</v>
      </c>
    </row>
    <row r="83" spans="1:23">
      <c r="A83" s="353" t="s">
        <v>59</v>
      </c>
      <c r="B83" s="359" t="s">
        <v>16</v>
      </c>
      <c r="C83" s="358">
        <v>2873154680</v>
      </c>
      <c r="D83" s="358">
        <v>0</v>
      </c>
      <c r="E83" s="358">
        <v>2373154680</v>
      </c>
      <c r="F83" s="353" t="s">
        <v>59</v>
      </c>
      <c r="G83" s="358">
        <v>500000000</v>
      </c>
      <c r="H83" s="358">
        <v>0</v>
      </c>
      <c r="I83" s="358">
        <v>500000000</v>
      </c>
      <c r="J83" s="358">
        <v>1860640930</v>
      </c>
      <c r="K83" s="358">
        <v>0</v>
      </c>
      <c r="L83" s="358" t="s">
        <v>405</v>
      </c>
      <c r="M83" s="353" t="s">
        <v>59</v>
      </c>
      <c r="N83" s="358">
        <v>500000000</v>
      </c>
      <c r="O83" s="358">
        <v>0</v>
      </c>
      <c r="P83" s="358">
        <v>500000000</v>
      </c>
      <c r="Q83" s="353" t="s">
        <v>59</v>
      </c>
      <c r="R83" s="353" t="s">
        <v>59</v>
      </c>
      <c r="S83" s="353" t="s">
        <v>59</v>
      </c>
      <c r="T83" s="357" t="s">
        <v>640</v>
      </c>
      <c r="U83" s="353" t="s">
        <v>59</v>
      </c>
      <c r="V83" s="357" t="s">
        <v>639</v>
      </c>
      <c r="W83" s="357" t="s">
        <v>614</v>
      </c>
    </row>
    <row r="84" spans="1:23">
      <c r="A84" s="353" t="s">
        <v>59</v>
      </c>
      <c r="B84" s="359" t="s">
        <v>406</v>
      </c>
      <c r="C84" s="358">
        <v>4735772111</v>
      </c>
      <c r="D84" s="358">
        <v>0</v>
      </c>
      <c r="E84" s="358">
        <v>4735772111</v>
      </c>
      <c r="F84" s="353" t="s">
        <v>59</v>
      </c>
      <c r="G84" s="358">
        <v>0</v>
      </c>
      <c r="H84" s="358">
        <v>0</v>
      </c>
      <c r="I84" s="358">
        <v>0</v>
      </c>
      <c r="J84" s="358">
        <v>4713406111</v>
      </c>
      <c r="K84" s="358">
        <v>0</v>
      </c>
      <c r="L84" s="358">
        <v>4713406111</v>
      </c>
      <c r="M84" s="353" t="s">
        <v>59</v>
      </c>
      <c r="N84" s="358">
        <v>0</v>
      </c>
      <c r="O84" s="358">
        <v>0</v>
      </c>
      <c r="P84" s="358">
        <v>0</v>
      </c>
      <c r="Q84" s="353" t="s">
        <v>59</v>
      </c>
      <c r="R84" s="353" t="s">
        <v>59</v>
      </c>
      <c r="S84" s="353" t="s">
        <v>59</v>
      </c>
      <c r="T84" s="357" t="s">
        <v>638</v>
      </c>
      <c r="U84" s="353" t="s">
        <v>59</v>
      </c>
      <c r="V84" s="357" t="s">
        <v>638</v>
      </c>
      <c r="W84" s="353" t="s">
        <v>59</v>
      </c>
    </row>
    <row r="85" spans="1:23">
      <c r="A85" s="353" t="s">
        <v>59</v>
      </c>
      <c r="B85" s="359" t="s">
        <v>407</v>
      </c>
      <c r="C85" s="358">
        <v>50000000</v>
      </c>
      <c r="D85" s="358">
        <v>0</v>
      </c>
      <c r="E85" s="358">
        <v>50000000</v>
      </c>
      <c r="F85" s="353" t="s">
        <v>59</v>
      </c>
      <c r="G85" s="358">
        <v>0</v>
      </c>
      <c r="H85" s="358">
        <v>0</v>
      </c>
      <c r="I85" s="358">
        <v>0</v>
      </c>
      <c r="J85" s="358">
        <v>50000000</v>
      </c>
      <c r="K85" s="358">
        <v>0</v>
      </c>
      <c r="L85" s="358">
        <v>50000000</v>
      </c>
      <c r="M85" s="353" t="s">
        <v>59</v>
      </c>
      <c r="N85" s="358">
        <v>0</v>
      </c>
      <c r="O85" s="358">
        <v>0</v>
      </c>
      <c r="P85" s="358">
        <v>0</v>
      </c>
      <c r="Q85" s="353" t="s">
        <v>59</v>
      </c>
      <c r="R85" s="353" t="s">
        <v>59</v>
      </c>
      <c r="S85" s="353" t="s">
        <v>59</v>
      </c>
      <c r="T85" s="357" t="s">
        <v>614</v>
      </c>
      <c r="U85" s="353" t="s">
        <v>59</v>
      </c>
      <c r="V85" s="357" t="s">
        <v>614</v>
      </c>
      <c r="W85" s="353" t="s">
        <v>59</v>
      </c>
    </row>
    <row r="86" spans="1:23">
      <c r="A86" s="353" t="s">
        <v>59</v>
      </c>
      <c r="B86" s="359" t="s">
        <v>335</v>
      </c>
      <c r="C86" s="358">
        <v>58881380</v>
      </c>
      <c r="D86" s="358">
        <v>0</v>
      </c>
      <c r="E86" s="358">
        <v>0</v>
      </c>
      <c r="F86" s="353" t="s">
        <v>59</v>
      </c>
      <c r="G86" s="358">
        <v>58881380</v>
      </c>
      <c r="H86" s="358">
        <v>0</v>
      </c>
      <c r="I86" s="358">
        <v>58881380</v>
      </c>
      <c r="J86" s="358">
        <v>58881380</v>
      </c>
      <c r="K86" s="358">
        <v>0</v>
      </c>
      <c r="L86" s="358">
        <v>0</v>
      </c>
      <c r="M86" s="353" t="s">
        <v>59</v>
      </c>
      <c r="N86" s="358">
        <v>58881380</v>
      </c>
      <c r="O86" s="358">
        <v>0</v>
      </c>
      <c r="P86" s="358">
        <v>58881380</v>
      </c>
      <c r="Q86" s="353" t="s">
        <v>59</v>
      </c>
      <c r="R86" s="353" t="s">
        <v>59</v>
      </c>
      <c r="S86" s="353" t="s">
        <v>59</v>
      </c>
      <c r="T86" s="357" t="s">
        <v>614</v>
      </c>
      <c r="U86" s="353" t="s">
        <v>59</v>
      </c>
      <c r="V86" s="353" t="s">
        <v>59</v>
      </c>
      <c r="W86" s="357" t="s">
        <v>614</v>
      </c>
    </row>
    <row r="87" spans="1:23" ht="31.5">
      <c r="A87" s="353" t="s">
        <v>59</v>
      </c>
      <c r="B87" s="359" t="s">
        <v>408</v>
      </c>
      <c r="C87" s="358">
        <v>3000000000</v>
      </c>
      <c r="D87" s="358">
        <v>3000000000</v>
      </c>
      <c r="E87" s="358">
        <v>0</v>
      </c>
      <c r="F87" s="353" t="s">
        <v>59</v>
      </c>
      <c r="G87" s="358">
        <v>0</v>
      </c>
      <c r="H87" s="358">
        <v>0</v>
      </c>
      <c r="I87" s="358">
        <v>0</v>
      </c>
      <c r="J87" s="358">
        <v>3000000000</v>
      </c>
      <c r="K87" s="358">
        <v>3000000000</v>
      </c>
      <c r="L87" s="358">
        <v>0</v>
      </c>
      <c r="M87" s="353" t="s">
        <v>59</v>
      </c>
      <c r="N87" s="358">
        <v>0</v>
      </c>
      <c r="O87" s="358">
        <v>0</v>
      </c>
      <c r="P87" s="358">
        <v>0</v>
      </c>
      <c r="Q87" s="353" t="s">
        <v>59</v>
      </c>
      <c r="R87" s="353" t="s">
        <v>59</v>
      </c>
      <c r="S87" s="353" t="s">
        <v>59</v>
      </c>
      <c r="T87" s="357" t="s">
        <v>614</v>
      </c>
      <c r="U87" s="357" t="s">
        <v>614</v>
      </c>
      <c r="V87" s="353" t="s">
        <v>59</v>
      </c>
      <c r="W87" s="353" t="s">
        <v>59</v>
      </c>
    </row>
    <row r="88" spans="1:23" ht="47.25">
      <c r="A88" s="353" t="s">
        <v>59</v>
      </c>
      <c r="B88" s="359" t="s">
        <v>409</v>
      </c>
      <c r="C88" s="358">
        <f>E88</f>
        <v>6504800000</v>
      </c>
      <c r="D88" s="358">
        <v>0</v>
      </c>
      <c r="E88" s="358">
        <f>9800000+6495000000</f>
        <v>6504800000</v>
      </c>
      <c r="F88" s="353" t="s">
        <v>59</v>
      </c>
      <c r="G88" s="358">
        <v>0</v>
      </c>
      <c r="H88" s="358">
        <v>0</v>
      </c>
      <c r="I88" s="358">
        <v>0</v>
      </c>
      <c r="J88" s="358">
        <f>E88</f>
        <v>6504800000</v>
      </c>
      <c r="K88" s="358">
        <v>0</v>
      </c>
      <c r="L88" s="358">
        <f>E88</f>
        <v>6504800000</v>
      </c>
      <c r="M88" s="353" t="s">
        <v>59</v>
      </c>
      <c r="N88" s="358">
        <v>0</v>
      </c>
      <c r="O88" s="358">
        <v>0</v>
      </c>
      <c r="P88" s="358">
        <v>0</v>
      </c>
      <c r="Q88" s="353" t="s">
        <v>59</v>
      </c>
      <c r="R88" s="353" t="s">
        <v>59</v>
      </c>
      <c r="S88" s="353" t="s">
        <v>59</v>
      </c>
      <c r="T88" s="357" t="s">
        <v>614</v>
      </c>
      <c r="U88" s="353" t="s">
        <v>59</v>
      </c>
      <c r="V88" s="357" t="s">
        <v>614</v>
      </c>
      <c r="W88" s="353" t="s">
        <v>59</v>
      </c>
    </row>
    <row r="89" spans="1:23">
      <c r="A89" s="353" t="s">
        <v>59</v>
      </c>
      <c r="B89" s="359" t="s">
        <v>410</v>
      </c>
      <c r="C89" s="358">
        <v>3971000000</v>
      </c>
      <c r="D89" s="358">
        <v>3971000000</v>
      </c>
      <c r="E89" s="358">
        <v>0</v>
      </c>
      <c r="F89" s="353" t="s">
        <v>59</v>
      </c>
      <c r="G89" s="358">
        <v>0</v>
      </c>
      <c r="H89" s="358">
        <v>0</v>
      </c>
      <c r="I89" s="358">
        <v>0</v>
      </c>
      <c r="J89" s="358">
        <v>3776834092</v>
      </c>
      <c r="K89" s="358">
        <v>3776834092</v>
      </c>
      <c r="L89" s="358">
        <v>0</v>
      </c>
      <c r="M89" s="353" t="s">
        <v>59</v>
      </c>
      <c r="N89" s="358">
        <v>0</v>
      </c>
      <c r="O89" s="358">
        <v>0</v>
      </c>
      <c r="P89" s="358">
        <v>0</v>
      </c>
      <c r="Q89" s="353" t="s">
        <v>59</v>
      </c>
      <c r="R89" s="353" t="s">
        <v>59</v>
      </c>
      <c r="S89" s="353" t="s">
        <v>59</v>
      </c>
      <c r="T89" s="357" t="s">
        <v>637</v>
      </c>
      <c r="U89" s="357" t="s">
        <v>637</v>
      </c>
      <c r="V89" s="353" t="s">
        <v>59</v>
      </c>
      <c r="W89" s="353" t="s">
        <v>59</v>
      </c>
    </row>
    <row r="90" spans="1:23" ht="63">
      <c r="A90" s="353" t="s">
        <v>59</v>
      </c>
      <c r="B90" s="359" t="s">
        <v>411</v>
      </c>
      <c r="C90" s="358">
        <v>176519000</v>
      </c>
      <c r="D90" s="358">
        <v>176519000</v>
      </c>
      <c r="E90" s="358">
        <v>0</v>
      </c>
      <c r="F90" s="353" t="s">
        <v>59</v>
      </c>
      <c r="G90" s="358">
        <v>0</v>
      </c>
      <c r="H90" s="358">
        <v>0</v>
      </c>
      <c r="I90" s="358">
        <v>0</v>
      </c>
      <c r="J90" s="358">
        <v>176519000</v>
      </c>
      <c r="K90" s="358">
        <v>176519000</v>
      </c>
      <c r="L90" s="358">
        <v>0</v>
      </c>
      <c r="M90" s="353" t="s">
        <v>59</v>
      </c>
      <c r="N90" s="358">
        <v>0</v>
      </c>
      <c r="O90" s="358">
        <v>0</v>
      </c>
      <c r="P90" s="358">
        <v>0</v>
      </c>
      <c r="Q90" s="353" t="s">
        <v>59</v>
      </c>
      <c r="R90" s="353" t="s">
        <v>59</v>
      </c>
      <c r="S90" s="353" t="s">
        <v>59</v>
      </c>
      <c r="T90" s="357" t="s">
        <v>614</v>
      </c>
      <c r="U90" s="357" t="s">
        <v>614</v>
      </c>
      <c r="V90" s="353" t="s">
        <v>59</v>
      </c>
      <c r="W90" s="353" t="s">
        <v>59</v>
      </c>
    </row>
    <row r="91" spans="1:23" ht="31.5">
      <c r="A91" s="353" t="s">
        <v>59</v>
      </c>
      <c r="B91" s="359" t="s">
        <v>412</v>
      </c>
      <c r="C91" s="358">
        <v>579301000</v>
      </c>
      <c r="D91" s="358">
        <v>0</v>
      </c>
      <c r="E91" s="358">
        <v>0</v>
      </c>
      <c r="F91" s="353" t="s">
        <v>59</v>
      </c>
      <c r="G91" s="358">
        <v>579301000</v>
      </c>
      <c r="H91" s="358">
        <v>579301000</v>
      </c>
      <c r="I91" s="358">
        <v>0</v>
      </c>
      <c r="J91" s="358">
        <v>579301000</v>
      </c>
      <c r="K91" s="358">
        <v>0</v>
      </c>
      <c r="L91" s="358">
        <v>0</v>
      </c>
      <c r="M91" s="353" t="s">
        <v>59</v>
      </c>
      <c r="N91" s="358">
        <v>579301000</v>
      </c>
      <c r="O91" s="358">
        <v>579301000</v>
      </c>
      <c r="P91" s="358">
        <v>0</v>
      </c>
      <c r="Q91" s="353" t="s">
        <v>59</v>
      </c>
      <c r="R91" s="353" t="s">
        <v>59</v>
      </c>
      <c r="S91" s="353" t="s">
        <v>59</v>
      </c>
      <c r="T91" s="357" t="s">
        <v>614</v>
      </c>
      <c r="U91" s="353" t="s">
        <v>59</v>
      </c>
      <c r="V91" s="353" t="s">
        <v>59</v>
      </c>
      <c r="W91" s="357" t="s">
        <v>614</v>
      </c>
    </row>
    <row r="92" spans="1:23" ht="31.5">
      <c r="A92" s="353" t="s">
        <v>59</v>
      </c>
      <c r="B92" s="359" t="s">
        <v>413</v>
      </c>
      <c r="C92" s="358">
        <v>1646000000</v>
      </c>
      <c r="D92" s="358">
        <v>1646000000</v>
      </c>
      <c r="E92" s="358">
        <v>0</v>
      </c>
      <c r="F92" s="353" t="s">
        <v>59</v>
      </c>
      <c r="G92" s="358">
        <v>0</v>
      </c>
      <c r="H92" s="358">
        <v>0</v>
      </c>
      <c r="I92" s="358">
        <v>0</v>
      </c>
      <c r="J92" s="358">
        <v>1646000000</v>
      </c>
      <c r="K92" s="358">
        <v>1646000000</v>
      </c>
      <c r="L92" s="358">
        <v>0</v>
      </c>
      <c r="M92" s="353" t="s">
        <v>59</v>
      </c>
      <c r="N92" s="358">
        <v>0</v>
      </c>
      <c r="O92" s="358">
        <v>0</v>
      </c>
      <c r="P92" s="358">
        <v>0</v>
      </c>
      <c r="Q92" s="353" t="s">
        <v>59</v>
      </c>
      <c r="R92" s="353" t="s">
        <v>59</v>
      </c>
      <c r="S92" s="353" t="s">
        <v>59</v>
      </c>
      <c r="T92" s="357" t="s">
        <v>614</v>
      </c>
      <c r="U92" s="357" t="s">
        <v>614</v>
      </c>
      <c r="V92" s="353" t="s">
        <v>59</v>
      </c>
      <c r="W92" s="353" t="s">
        <v>59</v>
      </c>
    </row>
    <row r="93" spans="1:23" ht="31.5">
      <c r="A93" s="353" t="s">
        <v>59</v>
      </c>
      <c r="B93" s="359" t="s">
        <v>414</v>
      </c>
      <c r="C93" s="358">
        <v>149867000</v>
      </c>
      <c r="D93" s="358">
        <v>0</v>
      </c>
      <c r="E93" s="358">
        <v>0</v>
      </c>
      <c r="F93" s="353" t="s">
        <v>59</v>
      </c>
      <c r="G93" s="358">
        <v>149867000</v>
      </c>
      <c r="H93" s="358">
        <v>149867000</v>
      </c>
      <c r="I93" s="358">
        <v>0</v>
      </c>
      <c r="J93" s="358">
        <v>149867000</v>
      </c>
      <c r="K93" s="358">
        <v>0</v>
      </c>
      <c r="L93" s="358">
        <v>0</v>
      </c>
      <c r="M93" s="353" t="s">
        <v>59</v>
      </c>
      <c r="N93" s="358">
        <v>149867000</v>
      </c>
      <c r="O93" s="358">
        <v>149867000</v>
      </c>
      <c r="P93" s="358">
        <v>0</v>
      </c>
      <c r="Q93" s="353" t="s">
        <v>59</v>
      </c>
      <c r="R93" s="353" t="s">
        <v>59</v>
      </c>
      <c r="S93" s="353" t="s">
        <v>59</v>
      </c>
      <c r="T93" s="357" t="s">
        <v>614</v>
      </c>
      <c r="U93" s="353" t="s">
        <v>59</v>
      </c>
      <c r="V93" s="353" t="s">
        <v>59</v>
      </c>
      <c r="W93" s="357" t="s">
        <v>614</v>
      </c>
    </row>
    <row r="94" spans="1:23" ht="63">
      <c r="A94" s="353" t="s">
        <v>59</v>
      </c>
      <c r="B94" s="359" t="s">
        <v>415</v>
      </c>
      <c r="C94" s="358">
        <v>9632000</v>
      </c>
      <c r="D94" s="358">
        <v>0</v>
      </c>
      <c r="E94" s="358">
        <v>0</v>
      </c>
      <c r="F94" s="353" t="s">
        <v>59</v>
      </c>
      <c r="G94" s="358">
        <v>9632000</v>
      </c>
      <c r="H94" s="358">
        <v>9632000</v>
      </c>
      <c r="I94" s="358">
        <v>0</v>
      </c>
      <c r="J94" s="358">
        <v>9631900</v>
      </c>
      <c r="K94" s="358">
        <v>0</v>
      </c>
      <c r="L94" s="358">
        <v>0</v>
      </c>
      <c r="M94" s="353" t="s">
        <v>59</v>
      </c>
      <c r="N94" s="358">
        <v>9631900</v>
      </c>
      <c r="O94" s="358">
        <v>9631900</v>
      </c>
      <c r="P94" s="358">
        <v>0</v>
      </c>
      <c r="Q94" s="353" t="s">
        <v>59</v>
      </c>
      <c r="R94" s="353" t="s">
        <v>59</v>
      </c>
      <c r="S94" s="353" t="s">
        <v>59</v>
      </c>
      <c r="T94" s="357" t="s">
        <v>614</v>
      </c>
      <c r="U94" s="353" t="s">
        <v>59</v>
      </c>
      <c r="V94" s="353" t="s">
        <v>59</v>
      </c>
      <c r="W94" s="357" t="s">
        <v>614</v>
      </c>
    </row>
    <row r="95" spans="1:23" ht="47.25">
      <c r="A95" s="353" t="s">
        <v>59</v>
      </c>
      <c r="B95" s="359" t="s">
        <v>416</v>
      </c>
      <c r="C95" s="358">
        <v>187489000</v>
      </c>
      <c r="D95" s="358">
        <v>187489000</v>
      </c>
      <c r="E95" s="358">
        <v>0</v>
      </c>
      <c r="F95" s="353" t="s">
        <v>59</v>
      </c>
      <c r="G95" s="358">
        <v>0</v>
      </c>
      <c r="H95" s="358">
        <v>0</v>
      </c>
      <c r="I95" s="358">
        <v>0</v>
      </c>
      <c r="J95" s="358">
        <v>187489000</v>
      </c>
      <c r="K95" s="358">
        <v>187489000</v>
      </c>
      <c r="L95" s="358">
        <v>0</v>
      </c>
      <c r="M95" s="353" t="s">
        <v>59</v>
      </c>
      <c r="N95" s="358">
        <v>0</v>
      </c>
      <c r="O95" s="358">
        <v>0</v>
      </c>
      <c r="P95" s="358">
        <v>0</v>
      </c>
      <c r="Q95" s="353" t="s">
        <v>59</v>
      </c>
      <c r="R95" s="353" t="s">
        <v>59</v>
      </c>
      <c r="S95" s="353" t="s">
        <v>59</v>
      </c>
      <c r="T95" s="357" t="s">
        <v>614</v>
      </c>
      <c r="U95" s="357" t="s">
        <v>614</v>
      </c>
      <c r="V95" s="353" t="s">
        <v>59</v>
      </c>
      <c r="W95" s="353" t="s">
        <v>59</v>
      </c>
    </row>
    <row r="96" spans="1:23" ht="47.25">
      <c r="A96" s="353" t="s">
        <v>59</v>
      </c>
      <c r="B96" s="359" t="s">
        <v>417</v>
      </c>
      <c r="C96" s="358">
        <v>12635000</v>
      </c>
      <c r="D96" s="358">
        <v>12635000</v>
      </c>
      <c r="E96" s="358">
        <v>0</v>
      </c>
      <c r="F96" s="353" t="s">
        <v>59</v>
      </c>
      <c r="G96" s="358">
        <v>0</v>
      </c>
      <c r="H96" s="358">
        <v>0</v>
      </c>
      <c r="I96" s="358">
        <v>0</v>
      </c>
      <c r="J96" s="358">
        <v>12635000</v>
      </c>
      <c r="K96" s="358">
        <v>12635000</v>
      </c>
      <c r="L96" s="358">
        <v>0</v>
      </c>
      <c r="M96" s="353" t="s">
        <v>59</v>
      </c>
      <c r="N96" s="358">
        <v>0</v>
      </c>
      <c r="O96" s="358">
        <v>0</v>
      </c>
      <c r="P96" s="358">
        <v>0</v>
      </c>
      <c r="Q96" s="353" t="s">
        <v>59</v>
      </c>
      <c r="R96" s="353" t="s">
        <v>59</v>
      </c>
      <c r="S96" s="353" t="s">
        <v>59</v>
      </c>
      <c r="T96" s="357" t="s">
        <v>614</v>
      </c>
      <c r="U96" s="357" t="s">
        <v>614</v>
      </c>
      <c r="V96" s="353" t="s">
        <v>59</v>
      </c>
      <c r="W96" s="353" t="s">
        <v>59</v>
      </c>
    </row>
    <row r="97" spans="1:23" ht="63">
      <c r="A97" s="353" t="s">
        <v>59</v>
      </c>
      <c r="B97" s="359" t="s">
        <v>418</v>
      </c>
      <c r="C97" s="358">
        <v>50219000</v>
      </c>
      <c r="D97" s="358">
        <v>50219000</v>
      </c>
      <c r="E97" s="358">
        <v>0</v>
      </c>
      <c r="F97" s="353" t="s">
        <v>59</v>
      </c>
      <c r="G97" s="358">
        <v>0</v>
      </c>
      <c r="H97" s="358">
        <v>0</v>
      </c>
      <c r="I97" s="358">
        <v>0</v>
      </c>
      <c r="J97" s="358">
        <v>50219000</v>
      </c>
      <c r="K97" s="358">
        <v>50219000</v>
      </c>
      <c r="L97" s="358">
        <v>0</v>
      </c>
      <c r="M97" s="353" t="s">
        <v>59</v>
      </c>
      <c r="N97" s="358">
        <v>0</v>
      </c>
      <c r="O97" s="358">
        <v>0</v>
      </c>
      <c r="P97" s="358">
        <v>0</v>
      </c>
      <c r="Q97" s="353" t="s">
        <v>59</v>
      </c>
      <c r="R97" s="353" t="s">
        <v>59</v>
      </c>
      <c r="S97" s="353" t="s">
        <v>59</v>
      </c>
      <c r="T97" s="357" t="s">
        <v>614</v>
      </c>
      <c r="U97" s="357" t="s">
        <v>614</v>
      </c>
      <c r="V97" s="353" t="s">
        <v>59</v>
      </c>
      <c r="W97" s="353" t="s">
        <v>59</v>
      </c>
    </row>
    <row r="98" spans="1:23" ht="31.5">
      <c r="A98" s="353" t="s">
        <v>59</v>
      </c>
      <c r="B98" s="359" t="s">
        <v>419</v>
      </c>
      <c r="C98" s="358">
        <v>5000000000</v>
      </c>
      <c r="D98" s="358">
        <v>5000000000</v>
      </c>
      <c r="E98" s="358">
        <v>0</v>
      </c>
      <c r="F98" s="353" t="s">
        <v>59</v>
      </c>
      <c r="G98" s="358">
        <v>0</v>
      </c>
      <c r="H98" s="358">
        <v>0</v>
      </c>
      <c r="I98" s="358">
        <v>0</v>
      </c>
      <c r="J98" s="358">
        <v>5000000000</v>
      </c>
      <c r="K98" s="358">
        <v>5000000000</v>
      </c>
      <c r="L98" s="358">
        <v>0</v>
      </c>
      <c r="M98" s="353" t="s">
        <v>59</v>
      </c>
      <c r="N98" s="358">
        <v>0</v>
      </c>
      <c r="O98" s="358">
        <v>0</v>
      </c>
      <c r="P98" s="358">
        <v>0</v>
      </c>
      <c r="Q98" s="353" t="s">
        <v>59</v>
      </c>
      <c r="R98" s="353" t="s">
        <v>59</v>
      </c>
      <c r="S98" s="353" t="s">
        <v>59</v>
      </c>
      <c r="T98" s="357" t="s">
        <v>614</v>
      </c>
      <c r="U98" s="357" t="s">
        <v>614</v>
      </c>
      <c r="V98" s="353" t="s">
        <v>59</v>
      </c>
      <c r="W98" s="353" t="s">
        <v>59</v>
      </c>
    </row>
    <row r="99" spans="1:23" ht="63">
      <c r="A99" s="353" t="s">
        <v>59</v>
      </c>
      <c r="B99" s="359" t="s">
        <v>420</v>
      </c>
      <c r="C99" s="358">
        <v>3598000</v>
      </c>
      <c r="D99" s="358">
        <v>3598000</v>
      </c>
      <c r="E99" s="358">
        <v>0</v>
      </c>
      <c r="F99" s="353" t="s">
        <v>59</v>
      </c>
      <c r="G99" s="358">
        <v>0</v>
      </c>
      <c r="H99" s="358">
        <v>0</v>
      </c>
      <c r="I99" s="358">
        <v>0</v>
      </c>
      <c r="J99" s="358">
        <v>3598000</v>
      </c>
      <c r="K99" s="358">
        <v>3598000</v>
      </c>
      <c r="L99" s="358">
        <v>0</v>
      </c>
      <c r="M99" s="353" t="s">
        <v>59</v>
      </c>
      <c r="N99" s="358">
        <v>0</v>
      </c>
      <c r="O99" s="358">
        <v>0</v>
      </c>
      <c r="P99" s="358">
        <v>0</v>
      </c>
      <c r="Q99" s="353" t="s">
        <v>59</v>
      </c>
      <c r="R99" s="353" t="s">
        <v>59</v>
      </c>
      <c r="S99" s="353" t="s">
        <v>59</v>
      </c>
      <c r="T99" s="357" t="s">
        <v>614</v>
      </c>
      <c r="U99" s="357" t="s">
        <v>614</v>
      </c>
      <c r="V99" s="353" t="s">
        <v>59</v>
      </c>
      <c r="W99" s="353" t="s">
        <v>59</v>
      </c>
    </row>
    <row r="100" spans="1:23" ht="47.25">
      <c r="A100" s="353" t="s">
        <v>59</v>
      </c>
      <c r="B100" s="359" t="s">
        <v>421</v>
      </c>
      <c r="C100" s="358">
        <v>55448000</v>
      </c>
      <c r="D100" s="358">
        <v>55448000</v>
      </c>
      <c r="E100" s="358">
        <v>0</v>
      </c>
      <c r="F100" s="353" t="s">
        <v>59</v>
      </c>
      <c r="G100" s="358">
        <v>0</v>
      </c>
      <c r="H100" s="358">
        <v>0</v>
      </c>
      <c r="I100" s="358">
        <v>0</v>
      </c>
      <c r="J100" s="358">
        <v>55448000</v>
      </c>
      <c r="K100" s="358">
        <v>55448000</v>
      </c>
      <c r="L100" s="358">
        <v>0</v>
      </c>
      <c r="M100" s="353" t="s">
        <v>59</v>
      </c>
      <c r="N100" s="358">
        <v>0</v>
      </c>
      <c r="O100" s="358">
        <v>0</v>
      </c>
      <c r="P100" s="358">
        <v>0</v>
      </c>
      <c r="Q100" s="353" t="s">
        <v>59</v>
      </c>
      <c r="R100" s="353" t="s">
        <v>59</v>
      </c>
      <c r="S100" s="353" t="s">
        <v>59</v>
      </c>
      <c r="T100" s="357" t="s">
        <v>614</v>
      </c>
      <c r="U100" s="357" t="s">
        <v>614</v>
      </c>
      <c r="V100" s="353" t="s">
        <v>59</v>
      </c>
      <c r="W100" s="353" t="s">
        <v>59</v>
      </c>
    </row>
    <row r="101" spans="1:23" ht="31.5">
      <c r="A101" s="353" t="s">
        <v>59</v>
      </c>
      <c r="B101" s="359" t="s">
        <v>422</v>
      </c>
      <c r="C101" s="358">
        <v>143682000</v>
      </c>
      <c r="D101" s="358">
        <v>0</v>
      </c>
      <c r="E101" s="358">
        <v>0</v>
      </c>
      <c r="F101" s="353" t="s">
        <v>59</v>
      </c>
      <c r="G101" s="358">
        <v>143682000</v>
      </c>
      <c r="H101" s="358">
        <v>143682000</v>
      </c>
      <c r="I101" s="358">
        <v>0</v>
      </c>
      <c r="J101" s="358">
        <v>143682000</v>
      </c>
      <c r="K101" s="358">
        <v>0</v>
      </c>
      <c r="L101" s="358">
        <v>0</v>
      </c>
      <c r="M101" s="353" t="s">
        <v>59</v>
      </c>
      <c r="N101" s="358">
        <v>143682000</v>
      </c>
      <c r="O101" s="358">
        <v>143682000</v>
      </c>
      <c r="P101" s="358">
        <v>0</v>
      </c>
      <c r="Q101" s="353" t="s">
        <v>59</v>
      </c>
      <c r="R101" s="353" t="s">
        <v>59</v>
      </c>
      <c r="S101" s="353" t="s">
        <v>59</v>
      </c>
      <c r="T101" s="357" t="s">
        <v>614</v>
      </c>
      <c r="U101" s="353" t="s">
        <v>59</v>
      </c>
      <c r="V101" s="353" t="s">
        <v>59</v>
      </c>
      <c r="W101" s="357" t="s">
        <v>614</v>
      </c>
    </row>
    <row r="102" spans="1:23" ht="31.5">
      <c r="A102" s="353" t="s">
        <v>59</v>
      </c>
      <c r="B102" s="359" t="s">
        <v>423</v>
      </c>
      <c r="C102" s="358">
        <v>140441000</v>
      </c>
      <c r="D102" s="358">
        <v>0</v>
      </c>
      <c r="E102" s="358">
        <v>0</v>
      </c>
      <c r="F102" s="353" t="s">
        <v>59</v>
      </c>
      <c r="G102" s="358">
        <v>140441000</v>
      </c>
      <c r="H102" s="358">
        <v>140441000</v>
      </c>
      <c r="I102" s="358">
        <v>0</v>
      </c>
      <c r="J102" s="358">
        <v>140441000</v>
      </c>
      <c r="K102" s="358">
        <v>0</v>
      </c>
      <c r="L102" s="358">
        <v>0</v>
      </c>
      <c r="M102" s="353" t="s">
        <v>59</v>
      </c>
      <c r="N102" s="358">
        <v>140441000</v>
      </c>
      <c r="O102" s="358">
        <v>140441000</v>
      </c>
      <c r="P102" s="358">
        <v>0</v>
      </c>
      <c r="Q102" s="353" t="s">
        <v>59</v>
      </c>
      <c r="R102" s="353" t="s">
        <v>59</v>
      </c>
      <c r="S102" s="353" t="s">
        <v>59</v>
      </c>
      <c r="T102" s="357" t="s">
        <v>614</v>
      </c>
      <c r="U102" s="353" t="s">
        <v>59</v>
      </c>
      <c r="V102" s="353" t="s">
        <v>59</v>
      </c>
      <c r="W102" s="357" t="s">
        <v>614</v>
      </c>
    </row>
    <row r="103" spans="1:23" ht="47.25">
      <c r="A103" s="353" t="s">
        <v>59</v>
      </c>
      <c r="B103" s="359" t="s">
        <v>424</v>
      </c>
      <c r="C103" s="358">
        <v>438546000</v>
      </c>
      <c r="D103" s="358">
        <v>0</v>
      </c>
      <c r="E103" s="358">
        <v>0</v>
      </c>
      <c r="F103" s="353" t="s">
        <v>59</v>
      </c>
      <c r="G103" s="358">
        <v>438546000</v>
      </c>
      <c r="H103" s="358">
        <v>438546000</v>
      </c>
      <c r="I103" s="358">
        <v>0</v>
      </c>
      <c r="J103" s="358">
        <v>438546000</v>
      </c>
      <c r="K103" s="358">
        <v>0</v>
      </c>
      <c r="L103" s="358">
        <v>0</v>
      </c>
      <c r="M103" s="353" t="s">
        <v>59</v>
      </c>
      <c r="N103" s="358">
        <v>438546000</v>
      </c>
      <c r="O103" s="358">
        <v>438546000</v>
      </c>
      <c r="P103" s="358">
        <v>0</v>
      </c>
      <c r="Q103" s="353" t="s">
        <v>59</v>
      </c>
      <c r="R103" s="353" t="s">
        <v>59</v>
      </c>
      <c r="S103" s="353" t="s">
        <v>59</v>
      </c>
      <c r="T103" s="357" t="s">
        <v>614</v>
      </c>
      <c r="U103" s="353" t="s">
        <v>59</v>
      </c>
      <c r="V103" s="353" t="s">
        <v>59</v>
      </c>
      <c r="W103" s="357" t="s">
        <v>614</v>
      </c>
    </row>
    <row r="104" spans="1:23" ht="31.5">
      <c r="A104" s="353" t="s">
        <v>59</v>
      </c>
      <c r="B104" s="359" t="s">
        <v>425</v>
      </c>
      <c r="C104" s="358">
        <v>299109000</v>
      </c>
      <c r="D104" s="358">
        <v>0</v>
      </c>
      <c r="E104" s="358">
        <v>0</v>
      </c>
      <c r="F104" s="353" t="s">
        <v>59</v>
      </c>
      <c r="G104" s="358">
        <v>299109000</v>
      </c>
      <c r="H104" s="358">
        <v>299109000</v>
      </c>
      <c r="I104" s="358">
        <v>0</v>
      </c>
      <c r="J104" s="358">
        <v>299109000</v>
      </c>
      <c r="K104" s="358">
        <v>0</v>
      </c>
      <c r="L104" s="358">
        <v>0</v>
      </c>
      <c r="M104" s="353" t="s">
        <v>59</v>
      </c>
      <c r="N104" s="358">
        <v>299109000</v>
      </c>
      <c r="O104" s="358">
        <v>299109000</v>
      </c>
      <c r="P104" s="358">
        <v>0</v>
      </c>
      <c r="Q104" s="353" t="s">
        <v>59</v>
      </c>
      <c r="R104" s="353" t="s">
        <v>59</v>
      </c>
      <c r="S104" s="353" t="s">
        <v>59</v>
      </c>
      <c r="T104" s="357" t="s">
        <v>614</v>
      </c>
      <c r="U104" s="353" t="s">
        <v>59</v>
      </c>
      <c r="V104" s="353" t="s">
        <v>59</v>
      </c>
      <c r="W104" s="357" t="s">
        <v>614</v>
      </c>
    </row>
    <row r="105" spans="1:23" ht="63">
      <c r="A105" s="353" t="s">
        <v>59</v>
      </c>
      <c r="B105" s="359" t="s">
        <v>426</v>
      </c>
      <c r="C105" s="358">
        <v>354000000</v>
      </c>
      <c r="D105" s="358">
        <v>0</v>
      </c>
      <c r="E105" s="358">
        <v>0</v>
      </c>
      <c r="F105" s="353" t="s">
        <v>59</v>
      </c>
      <c r="G105" s="358">
        <v>354000000</v>
      </c>
      <c r="H105" s="358">
        <v>354000000</v>
      </c>
      <c r="I105" s="358">
        <v>0</v>
      </c>
      <c r="J105" s="358">
        <v>354000000</v>
      </c>
      <c r="K105" s="358">
        <v>0</v>
      </c>
      <c r="L105" s="358">
        <v>0</v>
      </c>
      <c r="M105" s="353" t="s">
        <v>59</v>
      </c>
      <c r="N105" s="358">
        <v>354000000</v>
      </c>
      <c r="O105" s="358">
        <v>354000000</v>
      </c>
      <c r="P105" s="358">
        <v>0</v>
      </c>
      <c r="Q105" s="353" t="s">
        <v>59</v>
      </c>
      <c r="R105" s="353" t="s">
        <v>59</v>
      </c>
      <c r="S105" s="353" t="s">
        <v>59</v>
      </c>
      <c r="T105" s="357" t="s">
        <v>614</v>
      </c>
      <c r="U105" s="353" t="s">
        <v>59</v>
      </c>
      <c r="V105" s="353" t="s">
        <v>59</v>
      </c>
      <c r="W105" s="357" t="s">
        <v>614</v>
      </c>
    </row>
    <row r="106" spans="1:23" ht="31.5">
      <c r="A106" s="353" t="s">
        <v>59</v>
      </c>
      <c r="B106" s="359" t="s">
        <v>427</v>
      </c>
      <c r="C106" s="358">
        <v>210228000</v>
      </c>
      <c r="D106" s="358">
        <v>0</v>
      </c>
      <c r="E106" s="358">
        <v>0</v>
      </c>
      <c r="F106" s="353" t="s">
        <v>59</v>
      </c>
      <c r="G106" s="358">
        <v>210228000</v>
      </c>
      <c r="H106" s="358">
        <v>210228000</v>
      </c>
      <c r="I106" s="358">
        <v>0</v>
      </c>
      <c r="J106" s="358">
        <v>210228000</v>
      </c>
      <c r="K106" s="358">
        <v>0</v>
      </c>
      <c r="L106" s="358">
        <v>0</v>
      </c>
      <c r="M106" s="353" t="s">
        <v>59</v>
      </c>
      <c r="N106" s="358">
        <v>210228000</v>
      </c>
      <c r="O106" s="358">
        <v>210228000</v>
      </c>
      <c r="P106" s="358">
        <v>0</v>
      </c>
      <c r="Q106" s="353" t="s">
        <v>59</v>
      </c>
      <c r="R106" s="353" t="s">
        <v>59</v>
      </c>
      <c r="S106" s="353" t="s">
        <v>59</v>
      </c>
      <c r="T106" s="357" t="s">
        <v>614</v>
      </c>
      <c r="U106" s="353" t="s">
        <v>59</v>
      </c>
      <c r="V106" s="353" t="s">
        <v>59</v>
      </c>
      <c r="W106" s="357" t="s">
        <v>614</v>
      </c>
    </row>
    <row r="107" spans="1:23" ht="110.25">
      <c r="A107" s="353" t="s">
        <v>59</v>
      </c>
      <c r="B107" s="359" t="s">
        <v>428</v>
      </c>
      <c r="C107" s="358">
        <v>187124000</v>
      </c>
      <c r="D107" s="358">
        <v>0</v>
      </c>
      <c r="E107" s="358">
        <v>0</v>
      </c>
      <c r="F107" s="353" t="s">
        <v>59</v>
      </c>
      <c r="G107" s="358">
        <v>187124000</v>
      </c>
      <c r="H107" s="358">
        <v>187124000</v>
      </c>
      <c r="I107" s="358">
        <v>0</v>
      </c>
      <c r="J107" s="358">
        <v>187124000</v>
      </c>
      <c r="K107" s="358">
        <v>0</v>
      </c>
      <c r="L107" s="358">
        <v>0</v>
      </c>
      <c r="M107" s="353" t="s">
        <v>59</v>
      </c>
      <c r="N107" s="358">
        <v>187124000</v>
      </c>
      <c r="O107" s="358">
        <v>187124000</v>
      </c>
      <c r="P107" s="358">
        <v>0</v>
      </c>
      <c r="Q107" s="353" t="s">
        <v>59</v>
      </c>
      <c r="R107" s="353" t="s">
        <v>59</v>
      </c>
      <c r="S107" s="353" t="s">
        <v>59</v>
      </c>
      <c r="T107" s="357" t="s">
        <v>614</v>
      </c>
      <c r="U107" s="353" t="s">
        <v>59</v>
      </c>
      <c r="V107" s="353" t="s">
        <v>59</v>
      </c>
      <c r="W107" s="357" t="s">
        <v>614</v>
      </c>
    </row>
    <row r="108" spans="1:23" ht="47.25">
      <c r="A108" s="353" t="s">
        <v>59</v>
      </c>
      <c r="B108" s="359" t="s">
        <v>429</v>
      </c>
      <c r="C108" s="358">
        <v>372000000</v>
      </c>
      <c r="D108" s="358">
        <v>0</v>
      </c>
      <c r="E108" s="358">
        <v>0</v>
      </c>
      <c r="F108" s="353" t="s">
        <v>59</v>
      </c>
      <c r="G108" s="358">
        <v>372000000</v>
      </c>
      <c r="H108" s="358">
        <v>372000000</v>
      </c>
      <c r="I108" s="358">
        <v>0</v>
      </c>
      <c r="J108" s="358">
        <v>372000000</v>
      </c>
      <c r="K108" s="358">
        <v>0</v>
      </c>
      <c r="L108" s="358">
        <v>0</v>
      </c>
      <c r="M108" s="353" t="s">
        <v>59</v>
      </c>
      <c r="N108" s="358">
        <v>372000000</v>
      </c>
      <c r="O108" s="358">
        <v>372000000</v>
      </c>
      <c r="P108" s="358">
        <v>0</v>
      </c>
      <c r="Q108" s="353" t="s">
        <v>59</v>
      </c>
      <c r="R108" s="353" t="s">
        <v>59</v>
      </c>
      <c r="S108" s="353" t="s">
        <v>59</v>
      </c>
      <c r="T108" s="357" t="s">
        <v>614</v>
      </c>
      <c r="U108" s="353" t="s">
        <v>59</v>
      </c>
      <c r="V108" s="353" t="s">
        <v>59</v>
      </c>
      <c r="W108" s="357" t="s">
        <v>614</v>
      </c>
    </row>
    <row r="109" spans="1:23" ht="31.5">
      <c r="A109" s="353" t="s">
        <v>59</v>
      </c>
      <c r="B109" s="359" t="s">
        <v>430</v>
      </c>
      <c r="C109" s="358">
        <v>216000000</v>
      </c>
      <c r="D109" s="358">
        <v>0</v>
      </c>
      <c r="E109" s="358">
        <v>0</v>
      </c>
      <c r="F109" s="353" t="s">
        <v>59</v>
      </c>
      <c r="G109" s="358">
        <v>216000000</v>
      </c>
      <c r="H109" s="358">
        <v>216000000</v>
      </c>
      <c r="I109" s="358">
        <v>0</v>
      </c>
      <c r="J109" s="358">
        <v>216000000</v>
      </c>
      <c r="K109" s="358">
        <v>0</v>
      </c>
      <c r="L109" s="358">
        <v>0</v>
      </c>
      <c r="M109" s="353" t="s">
        <v>59</v>
      </c>
      <c r="N109" s="358">
        <v>216000000</v>
      </c>
      <c r="O109" s="358">
        <v>216000000</v>
      </c>
      <c r="P109" s="358">
        <v>0</v>
      </c>
      <c r="Q109" s="353" t="s">
        <v>59</v>
      </c>
      <c r="R109" s="353" t="s">
        <v>59</v>
      </c>
      <c r="S109" s="353" t="s">
        <v>59</v>
      </c>
      <c r="T109" s="357" t="s">
        <v>614</v>
      </c>
      <c r="U109" s="353" t="s">
        <v>59</v>
      </c>
      <c r="V109" s="353" t="s">
        <v>59</v>
      </c>
      <c r="W109" s="357" t="s">
        <v>614</v>
      </c>
    </row>
    <row r="110" spans="1:23" ht="31.5">
      <c r="A110" s="353" t="s">
        <v>59</v>
      </c>
      <c r="B110" s="359" t="s">
        <v>431</v>
      </c>
      <c r="C110" s="358">
        <v>598579000</v>
      </c>
      <c r="D110" s="358">
        <v>0</v>
      </c>
      <c r="E110" s="358">
        <v>0</v>
      </c>
      <c r="F110" s="353" t="s">
        <v>59</v>
      </c>
      <c r="G110" s="358">
        <v>598579000</v>
      </c>
      <c r="H110" s="358">
        <v>598579000</v>
      </c>
      <c r="I110" s="358">
        <v>0</v>
      </c>
      <c r="J110" s="358">
        <v>598579000</v>
      </c>
      <c r="K110" s="358">
        <v>0</v>
      </c>
      <c r="L110" s="358">
        <v>0</v>
      </c>
      <c r="M110" s="353" t="s">
        <v>59</v>
      </c>
      <c r="N110" s="358">
        <v>598579000</v>
      </c>
      <c r="O110" s="358">
        <v>598579000</v>
      </c>
      <c r="P110" s="358">
        <v>0</v>
      </c>
      <c r="Q110" s="353" t="s">
        <v>59</v>
      </c>
      <c r="R110" s="353" t="s">
        <v>59</v>
      </c>
      <c r="S110" s="353" t="s">
        <v>59</v>
      </c>
      <c r="T110" s="357" t="s">
        <v>614</v>
      </c>
      <c r="U110" s="353" t="s">
        <v>59</v>
      </c>
      <c r="V110" s="353" t="s">
        <v>59</v>
      </c>
      <c r="W110" s="357" t="s">
        <v>614</v>
      </c>
    </row>
    <row r="111" spans="1:23" ht="63">
      <c r="A111" s="353" t="s">
        <v>59</v>
      </c>
      <c r="B111" s="359" t="s">
        <v>432</v>
      </c>
      <c r="C111" s="358">
        <v>2185687000</v>
      </c>
      <c r="D111" s="358">
        <v>0</v>
      </c>
      <c r="E111" s="358">
        <v>0</v>
      </c>
      <c r="F111" s="353" t="s">
        <v>59</v>
      </c>
      <c r="G111" s="358">
        <v>2185687000</v>
      </c>
      <c r="H111" s="358">
        <v>2185687000</v>
      </c>
      <c r="I111" s="358">
        <v>0</v>
      </c>
      <c r="J111" s="358">
        <v>2185687000</v>
      </c>
      <c r="K111" s="358">
        <v>0</v>
      </c>
      <c r="L111" s="358">
        <v>0</v>
      </c>
      <c r="M111" s="353" t="s">
        <v>59</v>
      </c>
      <c r="N111" s="358">
        <v>2185687000</v>
      </c>
      <c r="O111" s="358">
        <v>2185687000</v>
      </c>
      <c r="P111" s="358">
        <v>0</v>
      </c>
      <c r="Q111" s="353" t="s">
        <v>59</v>
      </c>
      <c r="R111" s="353" t="s">
        <v>59</v>
      </c>
      <c r="S111" s="353" t="s">
        <v>59</v>
      </c>
      <c r="T111" s="357" t="s">
        <v>614</v>
      </c>
      <c r="U111" s="353" t="s">
        <v>59</v>
      </c>
      <c r="V111" s="353" t="s">
        <v>59</v>
      </c>
      <c r="W111" s="357" t="s">
        <v>614</v>
      </c>
    </row>
    <row r="112" spans="1:23" ht="47.25">
      <c r="A112" s="353" t="s">
        <v>59</v>
      </c>
      <c r="B112" s="359" t="s">
        <v>433</v>
      </c>
      <c r="C112" s="358">
        <v>410000000</v>
      </c>
      <c r="D112" s="358">
        <v>410000000</v>
      </c>
      <c r="E112" s="358">
        <v>0</v>
      </c>
      <c r="F112" s="353" t="s">
        <v>59</v>
      </c>
      <c r="G112" s="358">
        <v>0</v>
      </c>
      <c r="H112" s="358">
        <v>0</v>
      </c>
      <c r="I112" s="358">
        <v>0</v>
      </c>
      <c r="J112" s="358">
        <v>409983000</v>
      </c>
      <c r="K112" s="358">
        <v>409983000</v>
      </c>
      <c r="L112" s="358">
        <v>0</v>
      </c>
      <c r="M112" s="353" t="s">
        <v>59</v>
      </c>
      <c r="N112" s="358">
        <v>0</v>
      </c>
      <c r="O112" s="358">
        <v>0</v>
      </c>
      <c r="P112" s="358">
        <v>0</v>
      </c>
      <c r="Q112" s="353" t="s">
        <v>59</v>
      </c>
      <c r="R112" s="353" t="s">
        <v>59</v>
      </c>
      <c r="S112" s="353" t="s">
        <v>59</v>
      </c>
      <c r="T112" s="357" t="s">
        <v>614</v>
      </c>
      <c r="U112" s="357" t="s">
        <v>614</v>
      </c>
      <c r="V112" s="353" t="s">
        <v>59</v>
      </c>
      <c r="W112" s="353" t="s">
        <v>59</v>
      </c>
    </row>
    <row r="113" spans="1:23" ht="47.25">
      <c r="A113" s="353" t="s">
        <v>59</v>
      </c>
      <c r="B113" s="359" t="s">
        <v>434</v>
      </c>
      <c r="C113" s="358">
        <v>278228000</v>
      </c>
      <c r="D113" s="358">
        <v>0</v>
      </c>
      <c r="E113" s="358">
        <v>0</v>
      </c>
      <c r="F113" s="353" t="s">
        <v>59</v>
      </c>
      <c r="G113" s="358">
        <v>278228000</v>
      </c>
      <c r="H113" s="358">
        <v>278228000</v>
      </c>
      <c r="I113" s="358">
        <v>0</v>
      </c>
      <c r="J113" s="358">
        <v>278228000</v>
      </c>
      <c r="K113" s="358">
        <v>0</v>
      </c>
      <c r="L113" s="358">
        <v>0</v>
      </c>
      <c r="M113" s="353" t="s">
        <v>59</v>
      </c>
      <c r="N113" s="358">
        <v>278228000</v>
      </c>
      <c r="O113" s="358">
        <v>278228000</v>
      </c>
      <c r="P113" s="358">
        <v>0</v>
      </c>
      <c r="Q113" s="353" t="s">
        <v>59</v>
      </c>
      <c r="R113" s="353" t="s">
        <v>59</v>
      </c>
      <c r="S113" s="353" t="s">
        <v>59</v>
      </c>
      <c r="T113" s="357" t="s">
        <v>614</v>
      </c>
      <c r="U113" s="353" t="s">
        <v>59</v>
      </c>
      <c r="V113" s="353" t="s">
        <v>59</v>
      </c>
      <c r="W113" s="357" t="s">
        <v>614</v>
      </c>
    </row>
    <row r="114" spans="1:23" ht="31.5">
      <c r="A114" s="353" t="s">
        <v>59</v>
      </c>
      <c r="B114" s="359" t="s">
        <v>435</v>
      </c>
      <c r="C114" s="358">
        <v>17015000000</v>
      </c>
      <c r="D114" s="358">
        <v>0</v>
      </c>
      <c r="E114" s="358">
        <v>0</v>
      </c>
      <c r="F114" s="353" t="s">
        <v>59</v>
      </c>
      <c r="G114" s="358">
        <v>17015000000</v>
      </c>
      <c r="H114" s="358">
        <v>17015000000</v>
      </c>
      <c r="I114" s="358">
        <v>0</v>
      </c>
      <c r="J114" s="358">
        <v>17015000000</v>
      </c>
      <c r="K114" s="358">
        <v>0</v>
      </c>
      <c r="L114" s="358">
        <v>0</v>
      </c>
      <c r="M114" s="353" t="s">
        <v>59</v>
      </c>
      <c r="N114" s="358">
        <v>17015000000</v>
      </c>
      <c r="O114" s="358">
        <v>17015000000</v>
      </c>
      <c r="P114" s="358">
        <v>0</v>
      </c>
      <c r="Q114" s="353" t="s">
        <v>59</v>
      </c>
      <c r="R114" s="353" t="s">
        <v>59</v>
      </c>
      <c r="S114" s="353" t="s">
        <v>59</v>
      </c>
      <c r="T114" s="357" t="s">
        <v>614</v>
      </c>
      <c r="U114" s="353" t="s">
        <v>59</v>
      </c>
      <c r="V114" s="353" t="s">
        <v>59</v>
      </c>
      <c r="W114" s="357" t="s">
        <v>614</v>
      </c>
    </row>
    <row r="115" spans="1:23" ht="47.25">
      <c r="A115" s="353" t="s">
        <v>59</v>
      </c>
      <c r="B115" s="359" t="s">
        <v>436</v>
      </c>
      <c r="C115" s="358">
        <v>581913000</v>
      </c>
      <c r="D115" s="358">
        <v>0</v>
      </c>
      <c r="E115" s="358">
        <v>0</v>
      </c>
      <c r="F115" s="353" t="s">
        <v>59</v>
      </c>
      <c r="G115" s="358">
        <v>581913000</v>
      </c>
      <c r="H115" s="358">
        <v>581913000</v>
      </c>
      <c r="I115" s="358">
        <v>0</v>
      </c>
      <c r="J115" s="358">
        <v>581913000</v>
      </c>
      <c r="K115" s="358">
        <v>0</v>
      </c>
      <c r="L115" s="358">
        <v>0</v>
      </c>
      <c r="M115" s="353" t="s">
        <v>59</v>
      </c>
      <c r="N115" s="358">
        <v>581913000</v>
      </c>
      <c r="O115" s="358">
        <v>581913000</v>
      </c>
      <c r="P115" s="358">
        <v>0</v>
      </c>
      <c r="Q115" s="353" t="s">
        <v>59</v>
      </c>
      <c r="R115" s="353" t="s">
        <v>59</v>
      </c>
      <c r="S115" s="353" t="s">
        <v>59</v>
      </c>
      <c r="T115" s="357" t="s">
        <v>614</v>
      </c>
      <c r="U115" s="353" t="s">
        <v>59</v>
      </c>
      <c r="V115" s="353" t="s">
        <v>59</v>
      </c>
      <c r="W115" s="357" t="s">
        <v>614</v>
      </c>
    </row>
    <row r="116" spans="1:23" ht="31.5">
      <c r="A116" s="353" t="s">
        <v>59</v>
      </c>
      <c r="B116" s="359" t="s">
        <v>437</v>
      </c>
      <c r="C116" s="358">
        <v>319871000</v>
      </c>
      <c r="D116" s="358">
        <v>0</v>
      </c>
      <c r="E116" s="358">
        <v>0</v>
      </c>
      <c r="F116" s="353" t="s">
        <v>59</v>
      </c>
      <c r="G116" s="358">
        <v>319871000</v>
      </c>
      <c r="H116" s="358">
        <v>319871000</v>
      </c>
      <c r="I116" s="358">
        <v>0</v>
      </c>
      <c r="J116" s="358">
        <v>319871000</v>
      </c>
      <c r="K116" s="358">
        <v>0</v>
      </c>
      <c r="L116" s="358">
        <v>0</v>
      </c>
      <c r="M116" s="353" t="s">
        <v>59</v>
      </c>
      <c r="N116" s="358">
        <v>319871000</v>
      </c>
      <c r="O116" s="358">
        <v>319871000</v>
      </c>
      <c r="P116" s="358">
        <v>0</v>
      </c>
      <c r="Q116" s="353" t="s">
        <v>59</v>
      </c>
      <c r="R116" s="353" t="s">
        <v>59</v>
      </c>
      <c r="S116" s="353" t="s">
        <v>59</v>
      </c>
      <c r="T116" s="357" t="s">
        <v>614</v>
      </c>
      <c r="U116" s="353" t="s">
        <v>59</v>
      </c>
      <c r="V116" s="353" t="s">
        <v>59</v>
      </c>
      <c r="W116" s="357" t="s">
        <v>614</v>
      </c>
    </row>
    <row r="117" spans="1:23" ht="31.5">
      <c r="A117" s="353" t="s">
        <v>59</v>
      </c>
      <c r="B117" s="359" t="s">
        <v>438</v>
      </c>
      <c r="C117" s="358">
        <v>185000000</v>
      </c>
      <c r="D117" s="358">
        <v>0</v>
      </c>
      <c r="E117" s="358">
        <v>0</v>
      </c>
      <c r="F117" s="353" t="s">
        <v>59</v>
      </c>
      <c r="G117" s="358">
        <v>185000000</v>
      </c>
      <c r="H117" s="358">
        <v>185000000</v>
      </c>
      <c r="I117" s="358">
        <v>0</v>
      </c>
      <c r="J117" s="358">
        <v>185000000</v>
      </c>
      <c r="K117" s="358">
        <v>0</v>
      </c>
      <c r="L117" s="358">
        <v>0</v>
      </c>
      <c r="M117" s="353" t="s">
        <v>59</v>
      </c>
      <c r="N117" s="358">
        <v>185000000</v>
      </c>
      <c r="O117" s="358">
        <v>185000000</v>
      </c>
      <c r="P117" s="358">
        <v>0</v>
      </c>
      <c r="Q117" s="353" t="s">
        <v>59</v>
      </c>
      <c r="R117" s="353" t="s">
        <v>59</v>
      </c>
      <c r="S117" s="353" t="s">
        <v>59</v>
      </c>
      <c r="T117" s="357" t="s">
        <v>614</v>
      </c>
      <c r="U117" s="353" t="s">
        <v>59</v>
      </c>
      <c r="V117" s="353" t="s">
        <v>59</v>
      </c>
      <c r="W117" s="357" t="s">
        <v>614</v>
      </c>
    </row>
    <row r="118" spans="1:23" ht="31.5">
      <c r="A118" s="353" t="s">
        <v>59</v>
      </c>
      <c r="B118" s="359" t="s">
        <v>439</v>
      </c>
      <c r="C118" s="358">
        <v>220430000</v>
      </c>
      <c r="D118" s="358">
        <v>0</v>
      </c>
      <c r="E118" s="358">
        <v>0</v>
      </c>
      <c r="F118" s="353" t="s">
        <v>59</v>
      </c>
      <c r="G118" s="358">
        <v>220430000</v>
      </c>
      <c r="H118" s="358">
        <v>220430000</v>
      </c>
      <c r="I118" s="358">
        <v>0</v>
      </c>
      <c r="J118" s="358">
        <v>220430000</v>
      </c>
      <c r="K118" s="358">
        <v>0</v>
      </c>
      <c r="L118" s="358">
        <v>0</v>
      </c>
      <c r="M118" s="353" t="s">
        <v>59</v>
      </c>
      <c r="N118" s="358">
        <v>220430000</v>
      </c>
      <c r="O118" s="358">
        <v>220430000</v>
      </c>
      <c r="P118" s="358">
        <v>0</v>
      </c>
      <c r="Q118" s="353" t="s">
        <v>59</v>
      </c>
      <c r="R118" s="353" t="s">
        <v>59</v>
      </c>
      <c r="S118" s="353" t="s">
        <v>59</v>
      </c>
      <c r="T118" s="357" t="s">
        <v>614</v>
      </c>
      <c r="U118" s="353" t="s">
        <v>59</v>
      </c>
      <c r="V118" s="353" t="s">
        <v>59</v>
      </c>
      <c r="W118" s="357" t="s">
        <v>614</v>
      </c>
    </row>
    <row r="119" spans="1:23" ht="31.5">
      <c r="A119" s="353" t="s">
        <v>59</v>
      </c>
      <c r="B119" s="359" t="s">
        <v>440</v>
      </c>
      <c r="C119" s="358">
        <v>3527000000</v>
      </c>
      <c r="D119" s="358">
        <v>0</v>
      </c>
      <c r="E119" s="358">
        <v>0</v>
      </c>
      <c r="F119" s="353" t="s">
        <v>59</v>
      </c>
      <c r="G119" s="358">
        <v>3527000000</v>
      </c>
      <c r="H119" s="358">
        <v>3527000000</v>
      </c>
      <c r="I119" s="358">
        <v>0</v>
      </c>
      <c r="J119" s="358">
        <v>3527000000</v>
      </c>
      <c r="K119" s="358">
        <v>0</v>
      </c>
      <c r="L119" s="358">
        <v>0</v>
      </c>
      <c r="M119" s="353" t="s">
        <v>59</v>
      </c>
      <c r="N119" s="358">
        <v>3527000000</v>
      </c>
      <c r="O119" s="358">
        <v>3527000000</v>
      </c>
      <c r="P119" s="358">
        <v>0</v>
      </c>
      <c r="Q119" s="353" t="s">
        <v>59</v>
      </c>
      <c r="R119" s="353" t="s">
        <v>59</v>
      </c>
      <c r="S119" s="353" t="s">
        <v>59</v>
      </c>
      <c r="T119" s="357" t="s">
        <v>614</v>
      </c>
      <c r="U119" s="353" t="s">
        <v>59</v>
      </c>
      <c r="V119" s="353" t="s">
        <v>59</v>
      </c>
      <c r="W119" s="357" t="s">
        <v>614</v>
      </c>
    </row>
    <row r="120" spans="1:23" ht="31.5">
      <c r="A120" s="353" t="s">
        <v>59</v>
      </c>
      <c r="B120" s="359" t="s">
        <v>441</v>
      </c>
      <c r="C120" s="358">
        <v>879000000</v>
      </c>
      <c r="D120" s="358">
        <v>0</v>
      </c>
      <c r="E120" s="358">
        <v>0</v>
      </c>
      <c r="F120" s="353" t="s">
        <v>59</v>
      </c>
      <c r="G120" s="358">
        <v>879000000</v>
      </c>
      <c r="H120" s="358">
        <v>879000000</v>
      </c>
      <c r="I120" s="358">
        <v>0</v>
      </c>
      <c r="J120" s="358">
        <v>879000000</v>
      </c>
      <c r="K120" s="358">
        <v>0</v>
      </c>
      <c r="L120" s="358">
        <v>0</v>
      </c>
      <c r="M120" s="353" t="s">
        <v>59</v>
      </c>
      <c r="N120" s="358">
        <v>879000000</v>
      </c>
      <c r="O120" s="358">
        <v>879000000</v>
      </c>
      <c r="P120" s="358">
        <v>0</v>
      </c>
      <c r="Q120" s="353" t="s">
        <v>59</v>
      </c>
      <c r="R120" s="353" t="s">
        <v>59</v>
      </c>
      <c r="S120" s="353" t="s">
        <v>59</v>
      </c>
      <c r="T120" s="357" t="s">
        <v>614</v>
      </c>
      <c r="U120" s="353" t="s">
        <v>59</v>
      </c>
      <c r="V120" s="353" t="s">
        <v>59</v>
      </c>
      <c r="W120" s="357" t="s">
        <v>614</v>
      </c>
    </row>
    <row r="121" spans="1:23" ht="31.5">
      <c r="A121" s="353" t="s">
        <v>59</v>
      </c>
      <c r="B121" s="359" t="s">
        <v>442</v>
      </c>
      <c r="C121" s="358">
        <v>1102176000</v>
      </c>
      <c r="D121" s="358">
        <v>0</v>
      </c>
      <c r="E121" s="358">
        <v>0</v>
      </c>
      <c r="F121" s="353" t="s">
        <v>59</v>
      </c>
      <c r="G121" s="358">
        <v>1102176000</v>
      </c>
      <c r="H121" s="358">
        <v>1102176000</v>
      </c>
      <c r="I121" s="358">
        <v>0</v>
      </c>
      <c r="J121" s="358">
        <v>1102176000</v>
      </c>
      <c r="K121" s="358">
        <v>0</v>
      </c>
      <c r="L121" s="358">
        <v>0</v>
      </c>
      <c r="M121" s="353" t="s">
        <v>59</v>
      </c>
      <c r="N121" s="358">
        <v>1102176000</v>
      </c>
      <c r="O121" s="358">
        <v>1102176000</v>
      </c>
      <c r="P121" s="358">
        <v>0</v>
      </c>
      <c r="Q121" s="353" t="s">
        <v>59</v>
      </c>
      <c r="R121" s="353" t="s">
        <v>59</v>
      </c>
      <c r="S121" s="353" t="s">
        <v>59</v>
      </c>
      <c r="T121" s="357" t="s">
        <v>614</v>
      </c>
      <c r="U121" s="353" t="s">
        <v>59</v>
      </c>
      <c r="V121" s="353" t="s">
        <v>59</v>
      </c>
      <c r="W121" s="357" t="s">
        <v>614</v>
      </c>
    </row>
    <row r="122" spans="1:23" ht="47.25">
      <c r="A122" s="353" t="s">
        <v>59</v>
      </c>
      <c r="B122" s="359" t="s">
        <v>443</v>
      </c>
      <c r="C122" s="358">
        <v>60140000</v>
      </c>
      <c r="D122" s="358">
        <v>0</v>
      </c>
      <c r="E122" s="358">
        <v>0</v>
      </c>
      <c r="F122" s="353" t="s">
        <v>59</v>
      </c>
      <c r="G122" s="358">
        <v>60140000</v>
      </c>
      <c r="H122" s="358">
        <v>60140000</v>
      </c>
      <c r="I122" s="358">
        <v>0</v>
      </c>
      <c r="J122" s="358">
        <v>60140000</v>
      </c>
      <c r="K122" s="358">
        <v>0</v>
      </c>
      <c r="L122" s="358">
        <v>0</v>
      </c>
      <c r="M122" s="353" t="s">
        <v>59</v>
      </c>
      <c r="N122" s="358">
        <v>60140000</v>
      </c>
      <c r="O122" s="358">
        <v>60140000</v>
      </c>
      <c r="P122" s="358">
        <v>0</v>
      </c>
      <c r="Q122" s="353" t="s">
        <v>59</v>
      </c>
      <c r="R122" s="353" t="s">
        <v>59</v>
      </c>
      <c r="S122" s="353" t="s">
        <v>59</v>
      </c>
      <c r="T122" s="357" t="s">
        <v>614</v>
      </c>
      <c r="U122" s="353" t="s">
        <v>59</v>
      </c>
      <c r="V122" s="353" t="s">
        <v>59</v>
      </c>
      <c r="W122" s="357" t="s">
        <v>614</v>
      </c>
    </row>
    <row r="123" spans="1:23" ht="47.25">
      <c r="A123" s="353" t="s">
        <v>59</v>
      </c>
      <c r="B123" s="359" t="s">
        <v>444</v>
      </c>
      <c r="C123" s="358">
        <v>5311000</v>
      </c>
      <c r="D123" s="358">
        <v>5311000</v>
      </c>
      <c r="E123" s="358">
        <v>0</v>
      </c>
      <c r="F123" s="353" t="s">
        <v>59</v>
      </c>
      <c r="G123" s="358">
        <v>0</v>
      </c>
      <c r="H123" s="358">
        <v>0</v>
      </c>
      <c r="I123" s="358">
        <v>0</v>
      </c>
      <c r="J123" s="358">
        <v>5311000</v>
      </c>
      <c r="K123" s="358">
        <v>5311000</v>
      </c>
      <c r="L123" s="358">
        <v>0</v>
      </c>
      <c r="M123" s="353" t="s">
        <v>59</v>
      </c>
      <c r="N123" s="358">
        <v>0</v>
      </c>
      <c r="O123" s="358">
        <v>0</v>
      </c>
      <c r="P123" s="358">
        <v>0</v>
      </c>
      <c r="Q123" s="353" t="s">
        <v>59</v>
      </c>
      <c r="R123" s="353" t="s">
        <v>59</v>
      </c>
      <c r="S123" s="353" t="s">
        <v>59</v>
      </c>
      <c r="T123" s="357" t="s">
        <v>614</v>
      </c>
      <c r="U123" s="357" t="s">
        <v>614</v>
      </c>
      <c r="V123" s="353" t="s">
        <v>59</v>
      </c>
      <c r="W123" s="353" t="s">
        <v>59</v>
      </c>
    </row>
    <row r="124" spans="1:23" ht="47.25">
      <c r="A124" s="353" t="s">
        <v>59</v>
      </c>
      <c r="B124" s="359" t="s">
        <v>445</v>
      </c>
      <c r="C124" s="358">
        <v>1286746000</v>
      </c>
      <c r="D124" s="358">
        <v>0</v>
      </c>
      <c r="E124" s="358">
        <v>0</v>
      </c>
      <c r="F124" s="353" t="s">
        <v>59</v>
      </c>
      <c r="G124" s="358">
        <v>1286746000</v>
      </c>
      <c r="H124" s="358">
        <v>1286746000</v>
      </c>
      <c r="I124" s="358">
        <v>0</v>
      </c>
      <c r="J124" s="358">
        <v>1286746000</v>
      </c>
      <c r="K124" s="358">
        <v>0</v>
      </c>
      <c r="L124" s="358">
        <v>0</v>
      </c>
      <c r="M124" s="353" t="s">
        <v>59</v>
      </c>
      <c r="N124" s="358">
        <v>1286746000</v>
      </c>
      <c r="O124" s="358">
        <v>1286746000</v>
      </c>
      <c r="P124" s="358">
        <v>0</v>
      </c>
      <c r="Q124" s="353" t="s">
        <v>59</v>
      </c>
      <c r="R124" s="353" t="s">
        <v>59</v>
      </c>
      <c r="S124" s="353" t="s">
        <v>59</v>
      </c>
      <c r="T124" s="357" t="s">
        <v>614</v>
      </c>
      <c r="U124" s="353" t="s">
        <v>59</v>
      </c>
      <c r="V124" s="353" t="s">
        <v>59</v>
      </c>
      <c r="W124" s="357" t="s">
        <v>614</v>
      </c>
    </row>
    <row r="125" spans="1:23" ht="47.25">
      <c r="A125" s="353" t="s">
        <v>59</v>
      </c>
      <c r="B125" s="359" t="s">
        <v>446</v>
      </c>
      <c r="C125" s="358">
        <v>402000000</v>
      </c>
      <c r="D125" s="358">
        <v>0</v>
      </c>
      <c r="E125" s="358">
        <v>0</v>
      </c>
      <c r="F125" s="353" t="s">
        <v>59</v>
      </c>
      <c r="G125" s="358">
        <v>402000000</v>
      </c>
      <c r="H125" s="358">
        <v>402000000</v>
      </c>
      <c r="I125" s="358">
        <v>0</v>
      </c>
      <c r="J125" s="358">
        <v>402000000</v>
      </c>
      <c r="K125" s="358">
        <v>0</v>
      </c>
      <c r="L125" s="358">
        <v>0</v>
      </c>
      <c r="M125" s="353" t="s">
        <v>59</v>
      </c>
      <c r="N125" s="358">
        <v>402000000</v>
      </c>
      <c r="O125" s="358">
        <v>402000000</v>
      </c>
      <c r="P125" s="358">
        <v>0</v>
      </c>
      <c r="Q125" s="353" t="s">
        <v>59</v>
      </c>
      <c r="R125" s="353" t="s">
        <v>59</v>
      </c>
      <c r="S125" s="353" t="s">
        <v>59</v>
      </c>
      <c r="T125" s="357" t="s">
        <v>614</v>
      </c>
      <c r="U125" s="353" t="s">
        <v>59</v>
      </c>
      <c r="V125" s="353" t="s">
        <v>59</v>
      </c>
      <c r="W125" s="357" t="s">
        <v>614</v>
      </c>
    </row>
    <row r="126" spans="1:23" ht="31.5">
      <c r="A126" s="353" t="s">
        <v>59</v>
      </c>
      <c r="B126" s="359" t="s">
        <v>447</v>
      </c>
      <c r="C126" s="358">
        <v>220019000</v>
      </c>
      <c r="D126" s="358">
        <v>0</v>
      </c>
      <c r="E126" s="358">
        <v>0</v>
      </c>
      <c r="F126" s="353" t="s">
        <v>59</v>
      </c>
      <c r="G126" s="358">
        <v>220019000</v>
      </c>
      <c r="H126" s="358">
        <v>220019000</v>
      </c>
      <c r="I126" s="358">
        <v>0</v>
      </c>
      <c r="J126" s="358">
        <v>220019000</v>
      </c>
      <c r="K126" s="358">
        <v>0</v>
      </c>
      <c r="L126" s="358">
        <v>0</v>
      </c>
      <c r="M126" s="353" t="s">
        <v>59</v>
      </c>
      <c r="N126" s="358">
        <v>220019000</v>
      </c>
      <c r="O126" s="358">
        <v>220019000</v>
      </c>
      <c r="P126" s="358">
        <v>0</v>
      </c>
      <c r="Q126" s="353" t="s">
        <v>59</v>
      </c>
      <c r="R126" s="353" t="s">
        <v>59</v>
      </c>
      <c r="S126" s="353" t="s">
        <v>59</v>
      </c>
      <c r="T126" s="357" t="s">
        <v>614</v>
      </c>
      <c r="U126" s="353" t="s">
        <v>59</v>
      </c>
      <c r="V126" s="353" t="s">
        <v>59</v>
      </c>
      <c r="W126" s="357" t="s">
        <v>614</v>
      </c>
    </row>
    <row r="127" spans="1:23" ht="31.5">
      <c r="A127" s="353" t="s">
        <v>59</v>
      </c>
      <c r="B127" s="359" t="s">
        <v>448</v>
      </c>
      <c r="C127" s="358">
        <v>248000000</v>
      </c>
      <c r="D127" s="358">
        <v>0</v>
      </c>
      <c r="E127" s="358">
        <v>0</v>
      </c>
      <c r="F127" s="353" t="s">
        <v>59</v>
      </c>
      <c r="G127" s="358">
        <v>248000000</v>
      </c>
      <c r="H127" s="358">
        <v>248000000</v>
      </c>
      <c r="I127" s="358">
        <v>0</v>
      </c>
      <c r="J127" s="358">
        <v>248000000</v>
      </c>
      <c r="K127" s="358">
        <v>0</v>
      </c>
      <c r="L127" s="358">
        <v>0</v>
      </c>
      <c r="M127" s="353" t="s">
        <v>59</v>
      </c>
      <c r="N127" s="358">
        <v>248000000</v>
      </c>
      <c r="O127" s="358">
        <v>248000000</v>
      </c>
      <c r="P127" s="358">
        <v>0</v>
      </c>
      <c r="Q127" s="353" t="s">
        <v>59</v>
      </c>
      <c r="R127" s="353" t="s">
        <v>59</v>
      </c>
      <c r="S127" s="353" t="s">
        <v>59</v>
      </c>
      <c r="T127" s="357" t="s">
        <v>614</v>
      </c>
      <c r="U127" s="353" t="s">
        <v>59</v>
      </c>
      <c r="V127" s="353" t="s">
        <v>59</v>
      </c>
      <c r="W127" s="357" t="s">
        <v>614</v>
      </c>
    </row>
    <row r="128" spans="1:23" ht="31.5">
      <c r="A128" s="353" t="s">
        <v>59</v>
      </c>
      <c r="B128" s="359" t="s">
        <v>449</v>
      </c>
      <c r="C128" s="358">
        <v>3684000000</v>
      </c>
      <c r="D128" s="358">
        <v>0</v>
      </c>
      <c r="E128" s="358">
        <v>0</v>
      </c>
      <c r="F128" s="353" t="s">
        <v>59</v>
      </c>
      <c r="G128" s="358">
        <v>3684000000</v>
      </c>
      <c r="H128" s="358">
        <v>3684000000</v>
      </c>
      <c r="I128" s="358">
        <v>0</v>
      </c>
      <c r="J128" s="358">
        <v>3684000000</v>
      </c>
      <c r="K128" s="358">
        <v>0</v>
      </c>
      <c r="L128" s="358">
        <v>0</v>
      </c>
      <c r="M128" s="353" t="s">
        <v>59</v>
      </c>
      <c r="N128" s="358">
        <v>3684000000</v>
      </c>
      <c r="O128" s="358">
        <v>3684000000</v>
      </c>
      <c r="P128" s="358">
        <v>0</v>
      </c>
      <c r="Q128" s="353" t="s">
        <v>59</v>
      </c>
      <c r="R128" s="353" t="s">
        <v>59</v>
      </c>
      <c r="S128" s="353" t="s">
        <v>59</v>
      </c>
      <c r="T128" s="357" t="s">
        <v>614</v>
      </c>
      <c r="U128" s="353" t="s">
        <v>59</v>
      </c>
      <c r="V128" s="353" t="s">
        <v>59</v>
      </c>
      <c r="W128" s="357" t="s">
        <v>614</v>
      </c>
    </row>
    <row r="129" spans="1:23" ht="31.5">
      <c r="A129" s="353" t="s">
        <v>59</v>
      </c>
      <c r="B129" s="359" t="s">
        <v>450</v>
      </c>
      <c r="C129" s="358">
        <v>18000000</v>
      </c>
      <c r="D129" s="358">
        <v>0</v>
      </c>
      <c r="E129" s="358">
        <v>0</v>
      </c>
      <c r="F129" s="353" t="s">
        <v>59</v>
      </c>
      <c r="G129" s="358">
        <v>18000000</v>
      </c>
      <c r="H129" s="358">
        <v>18000000</v>
      </c>
      <c r="I129" s="358">
        <v>0</v>
      </c>
      <c r="J129" s="358">
        <v>18000000</v>
      </c>
      <c r="K129" s="358">
        <v>0</v>
      </c>
      <c r="L129" s="358">
        <v>0</v>
      </c>
      <c r="M129" s="353" t="s">
        <v>59</v>
      </c>
      <c r="N129" s="358">
        <v>18000000</v>
      </c>
      <c r="O129" s="358">
        <v>18000000</v>
      </c>
      <c r="P129" s="358">
        <v>0</v>
      </c>
      <c r="Q129" s="353" t="s">
        <v>59</v>
      </c>
      <c r="R129" s="353" t="s">
        <v>59</v>
      </c>
      <c r="S129" s="353" t="s">
        <v>59</v>
      </c>
      <c r="T129" s="357" t="s">
        <v>614</v>
      </c>
      <c r="U129" s="353" t="s">
        <v>59</v>
      </c>
      <c r="V129" s="353" t="s">
        <v>59</v>
      </c>
      <c r="W129" s="357" t="s">
        <v>614</v>
      </c>
    </row>
    <row r="130" spans="1:23" ht="63">
      <c r="A130" s="353" t="s">
        <v>59</v>
      </c>
      <c r="B130" s="359" t="s">
        <v>451</v>
      </c>
      <c r="C130" s="358">
        <v>446000000</v>
      </c>
      <c r="D130" s="358">
        <v>0</v>
      </c>
      <c r="E130" s="358">
        <v>0</v>
      </c>
      <c r="F130" s="353" t="s">
        <v>59</v>
      </c>
      <c r="G130" s="358">
        <v>446000000</v>
      </c>
      <c r="H130" s="358">
        <v>446000000</v>
      </c>
      <c r="I130" s="358">
        <v>0</v>
      </c>
      <c r="J130" s="358">
        <v>446000000</v>
      </c>
      <c r="K130" s="358">
        <v>0</v>
      </c>
      <c r="L130" s="358">
        <v>0</v>
      </c>
      <c r="M130" s="353" t="s">
        <v>59</v>
      </c>
      <c r="N130" s="358">
        <v>446000000</v>
      </c>
      <c r="O130" s="358">
        <v>446000000</v>
      </c>
      <c r="P130" s="358">
        <v>0</v>
      </c>
      <c r="Q130" s="353" t="s">
        <v>59</v>
      </c>
      <c r="R130" s="353" t="s">
        <v>59</v>
      </c>
      <c r="S130" s="353" t="s">
        <v>59</v>
      </c>
      <c r="T130" s="357" t="s">
        <v>614</v>
      </c>
      <c r="U130" s="353" t="s">
        <v>59</v>
      </c>
      <c r="V130" s="353" t="s">
        <v>59</v>
      </c>
      <c r="W130" s="357" t="s">
        <v>614</v>
      </c>
    </row>
    <row r="131" spans="1:23" ht="31.5">
      <c r="A131" s="353" t="s">
        <v>59</v>
      </c>
      <c r="B131" s="359" t="s">
        <v>452</v>
      </c>
      <c r="C131" s="358">
        <v>2685000000</v>
      </c>
      <c r="D131" s="358">
        <v>0</v>
      </c>
      <c r="E131" s="358">
        <v>0</v>
      </c>
      <c r="F131" s="353" t="s">
        <v>59</v>
      </c>
      <c r="G131" s="358">
        <v>2685000000</v>
      </c>
      <c r="H131" s="358">
        <v>2685000000</v>
      </c>
      <c r="I131" s="358">
        <v>0</v>
      </c>
      <c r="J131" s="358">
        <v>2685000000</v>
      </c>
      <c r="K131" s="358">
        <v>0</v>
      </c>
      <c r="L131" s="358">
        <v>0</v>
      </c>
      <c r="M131" s="353" t="s">
        <v>59</v>
      </c>
      <c r="N131" s="358">
        <v>2685000000</v>
      </c>
      <c r="O131" s="358">
        <v>2685000000</v>
      </c>
      <c r="P131" s="358">
        <v>0</v>
      </c>
      <c r="Q131" s="353" t="s">
        <v>59</v>
      </c>
      <c r="R131" s="353" t="s">
        <v>59</v>
      </c>
      <c r="S131" s="353" t="s">
        <v>59</v>
      </c>
      <c r="T131" s="357" t="s">
        <v>614</v>
      </c>
      <c r="U131" s="353" t="s">
        <v>59</v>
      </c>
      <c r="V131" s="353" t="s">
        <v>59</v>
      </c>
      <c r="W131" s="357" t="s">
        <v>614</v>
      </c>
    </row>
    <row r="132" spans="1:23" ht="78.75">
      <c r="A132" s="353" t="s">
        <v>59</v>
      </c>
      <c r="B132" s="359" t="s">
        <v>453</v>
      </c>
      <c r="C132" s="358">
        <v>436000000</v>
      </c>
      <c r="D132" s="358">
        <v>0</v>
      </c>
      <c r="E132" s="358">
        <v>0</v>
      </c>
      <c r="F132" s="353" t="s">
        <v>59</v>
      </c>
      <c r="G132" s="358">
        <v>436000000</v>
      </c>
      <c r="H132" s="358">
        <v>436000000</v>
      </c>
      <c r="I132" s="358">
        <v>0</v>
      </c>
      <c r="J132" s="358">
        <v>436000000</v>
      </c>
      <c r="K132" s="358">
        <v>0</v>
      </c>
      <c r="L132" s="358">
        <v>0</v>
      </c>
      <c r="M132" s="353" t="s">
        <v>59</v>
      </c>
      <c r="N132" s="358">
        <v>436000000</v>
      </c>
      <c r="O132" s="358">
        <v>436000000</v>
      </c>
      <c r="P132" s="358">
        <v>0</v>
      </c>
      <c r="Q132" s="353" t="s">
        <v>59</v>
      </c>
      <c r="R132" s="353" t="s">
        <v>59</v>
      </c>
      <c r="S132" s="353" t="s">
        <v>59</v>
      </c>
      <c r="T132" s="357" t="s">
        <v>614</v>
      </c>
      <c r="U132" s="353" t="s">
        <v>59</v>
      </c>
      <c r="V132" s="353" t="s">
        <v>59</v>
      </c>
      <c r="W132" s="357" t="s">
        <v>614</v>
      </c>
    </row>
    <row r="133" spans="1:23" ht="47.25">
      <c r="A133" s="353" t="s">
        <v>59</v>
      </c>
      <c r="B133" s="359" t="s">
        <v>454</v>
      </c>
      <c r="C133" s="358">
        <v>36513000</v>
      </c>
      <c r="D133" s="358">
        <v>0</v>
      </c>
      <c r="E133" s="358">
        <v>0</v>
      </c>
      <c r="F133" s="353" t="s">
        <v>59</v>
      </c>
      <c r="G133" s="358">
        <v>36513000</v>
      </c>
      <c r="H133" s="358">
        <v>36513000</v>
      </c>
      <c r="I133" s="358">
        <v>0</v>
      </c>
      <c r="J133" s="358">
        <v>36513000</v>
      </c>
      <c r="K133" s="358">
        <v>0</v>
      </c>
      <c r="L133" s="358">
        <v>0</v>
      </c>
      <c r="M133" s="353" t="s">
        <v>59</v>
      </c>
      <c r="N133" s="358">
        <v>36513000</v>
      </c>
      <c r="O133" s="358">
        <v>36513000</v>
      </c>
      <c r="P133" s="358">
        <v>0</v>
      </c>
      <c r="Q133" s="353" t="s">
        <v>59</v>
      </c>
      <c r="R133" s="353" t="s">
        <v>59</v>
      </c>
      <c r="S133" s="353" t="s">
        <v>59</v>
      </c>
      <c r="T133" s="357" t="s">
        <v>614</v>
      </c>
      <c r="U133" s="353" t="s">
        <v>59</v>
      </c>
      <c r="V133" s="353" t="s">
        <v>59</v>
      </c>
      <c r="W133" s="357" t="s">
        <v>614</v>
      </c>
    </row>
    <row r="134" spans="1:23" ht="31.5">
      <c r="A134" s="353" t="s">
        <v>59</v>
      </c>
      <c r="B134" s="359" t="s">
        <v>455</v>
      </c>
      <c r="C134" s="358">
        <v>59494000</v>
      </c>
      <c r="D134" s="358">
        <v>0</v>
      </c>
      <c r="E134" s="358">
        <v>0</v>
      </c>
      <c r="F134" s="353" t="s">
        <v>59</v>
      </c>
      <c r="G134" s="358">
        <v>59494000</v>
      </c>
      <c r="H134" s="358">
        <v>59494000</v>
      </c>
      <c r="I134" s="358">
        <v>0</v>
      </c>
      <c r="J134" s="358">
        <v>59494000</v>
      </c>
      <c r="K134" s="358">
        <v>0</v>
      </c>
      <c r="L134" s="358">
        <v>0</v>
      </c>
      <c r="M134" s="353" t="s">
        <v>59</v>
      </c>
      <c r="N134" s="358">
        <v>59494000</v>
      </c>
      <c r="O134" s="358">
        <v>59494000</v>
      </c>
      <c r="P134" s="358">
        <v>0</v>
      </c>
      <c r="Q134" s="353" t="s">
        <v>59</v>
      </c>
      <c r="R134" s="353" t="s">
        <v>59</v>
      </c>
      <c r="S134" s="353" t="s">
        <v>59</v>
      </c>
      <c r="T134" s="357" t="s">
        <v>614</v>
      </c>
      <c r="U134" s="353" t="s">
        <v>59</v>
      </c>
      <c r="V134" s="353" t="s">
        <v>59</v>
      </c>
      <c r="W134" s="357" t="s">
        <v>614</v>
      </c>
    </row>
    <row r="135" spans="1:23" ht="47.25">
      <c r="A135" s="353" t="s">
        <v>59</v>
      </c>
      <c r="B135" s="359" t="s">
        <v>456</v>
      </c>
      <c r="C135" s="358">
        <v>1451637000</v>
      </c>
      <c r="D135" s="358">
        <v>0</v>
      </c>
      <c r="E135" s="358">
        <v>0</v>
      </c>
      <c r="F135" s="353" t="s">
        <v>59</v>
      </c>
      <c r="G135" s="358">
        <v>1451637000</v>
      </c>
      <c r="H135" s="358">
        <v>1451637000</v>
      </c>
      <c r="I135" s="358">
        <v>0</v>
      </c>
      <c r="J135" s="358">
        <v>1451637000</v>
      </c>
      <c r="K135" s="358">
        <v>0</v>
      </c>
      <c r="L135" s="358">
        <v>0</v>
      </c>
      <c r="M135" s="353" t="s">
        <v>59</v>
      </c>
      <c r="N135" s="358">
        <v>1451637000</v>
      </c>
      <c r="O135" s="358">
        <v>1451637000</v>
      </c>
      <c r="P135" s="358">
        <v>0</v>
      </c>
      <c r="Q135" s="353" t="s">
        <v>59</v>
      </c>
      <c r="R135" s="353" t="s">
        <v>59</v>
      </c>
      <c r="S135" s="353" t="s">
        <v>59</v>
      </c>
      <c r="T135" s="357" t="s">
        <v>614</v>
      </c>
      <c r="U135" s="353" t="s">
        <v>59</v>
      </c>
      <c r="V135" s="353" t="s">
        <v>59</v>
      </c>
      <c r="W135" s="357" t="s">
        <v>614</v>
      </c>
    </row>
    <row r="136" spans="1:23" ht="31.5">
      <c r="A136" s="353" t="s">
        <v>59</v>
      </c>
      <c r="B136" s="359" t="s">
        <v>457</v>
      </c>
      <c r="C136" s="358">
        <v>170000000</v>
      </c>
      <c r="D136" s="358">
        <v>0</v>
      </c>
      <c r="E136" s="358">
        <v>0</v>
      </c>
      <c r="F136" s="353" t="s">
        <v>59</v>
      </c>
      <c r="G136" s="358">
        <v>170000000</v>
      </c>
      <c r="H136" s="358">
        <v>170000000</v>
      </c>
      <c r="I136" s="358">
        <v>0</v>
      </c>
      <c r="J136" s="358">
        <v>170000000</v>
      </c>
      <c r="K136" s="358">
        <v>0</v>
      </c>
      <c r="L136" s="358">
        <v>0</v>
      </c>
      <c r="M136" s="353" t="s">
        <v>59</v>
      </c>
      <c r="N136" s="358">
        <v>170000000</v>
      </c>
      <c r="O136" s="358">
        <v>170000000</v>
      </c>
      <c r="P136" s="358">
        <v>0</v>
      </c>
      <c r="Q136" s="353" t="s">
        <v>59</v>
      </c>
      <c r="R136" s="353" t="s">
        <v>59</v>
      </c>
      <c r="S136" s="353" t="s">
        <v>59</v>
      </c>
      <c r="T136" s="357" t="s">
        <v>614</v>
      </c>
      <c r="U136" s="353" t="s">
        <v>59</v>
      </c>
      <c r="V136" s="353" t="s">
        <v>59</v>
      </c>
      <c r="W136" s="357" t="s">
        <v>614</v>
      </c>
    </row>
    <row r="137" spans="1:23" ht="31.5">
      <c r="A137" s="353" t="s">
        <v>59</v>
      </c>
      <c r="B137" s="359" t="s">
        <v>458</v>
      </c>
      <c r="C137" s="358">
        <v>459763000</v>
      </c>
      <c r="D137" s="358">
        <v>0</v>
      </c>
      <c r="E137" s="358">
        <v>0</v>
      </c>
      <c r="F137" s="353" t="s">
        <v>59</v>
      </c>
      <c r="G137" s="358">
        <v>459763000</v>
      </c>
      <c r="H137" s="358">
        <v>459763000</v>
      </c>
      <c r="I137" s="358">
        <v>0</v>
      </c>
      <c r="J137" s="358">
        <v>459763000</v>
      </c>
      <c r="K137" s="358">
        <v>0</v>
      </c>
      <c r="L137" s="358">
        <v>0</v>
      </c>
      <c r="M137" s="353" t="s">
        <v>59</v>
      </c>
      <c r="N137" s="358">
        <v>459763000</v>
      </c>
      <c r="O137" s="358">
        <v>459763000</v>
      </c>
      <c r="P137" s="358">
        <v>0</v>
      </c>
      <c r="Q137" s="353" t="s">
        <v>59</v>
      </c>
      <c r="R137" s="353" t="s">
        <v>59</v>
      </c>
      <c r="S137" s="353" t="s">
        <v>59</v>
      </c>
      <c r="T137" s="357" t="s">
        <v>614</v>
      </c>
      <c r="U137" s="353" t="s">
        <v>59</v>
      </c>
      <c r="V137" s="353" t="s">
        <v>59</v>
      </c>
      <c r="W137" s="357" t="s">
        <v>614</v>
      </c>
    </row>
    <row r="138" spans="1:23" ht="31.5">
      <c r="A138" s="353" t="s">
        <v>59</v>
      </c>
      <c r="B138" s="359" t="s">
        <v>459</v>
      </c>
      <c r="C138" s="358">
        <v>680654000</v>
      </c>
      <c r="D138" s="358">
        <v>0</v>
      </c>
      <c r="E138" s="358">
        <v>0</v>
      </c>
      <c r="F138" s="353" t="s">
        <v>59</v>
      </c>
      <c r="G138" s="358">
        <v>680654000</v>
      </c>
      <c r="H138" s="358">
        <v>680654000</v>
      </c>
      <c r="I138" s="358">
        <v>0</v>
      </c>
      <c r="J138" s="358">
        <v>680654000</v>
      </c>
      <c r="K138" s="358">
        <v>0</v>
      </c>
      <c r="L138" s="358">
        <v>0</v>
      </c>
      <c r="M138" s="353" t="s">
        <v>59</v>
      </c>
      <c r="N138" s="358">
        <v>680654000</v>
      </c>
      <c r="O138" s="358">
        <v>680654000</v>
      </c>
      <c r="P138" s="358">
        <v>0</v>
      </c>
      <c r="Q138" s="353" t="s">
        <v>59</v>
      </c>
      <c r="R138" s="353" t="s">
        <v>59</v>
      </c>
      <c r="S138" s="353" t="s">
        <v>59</v>
      </c>
      <c r="T138" s="357" t="s">
        <v>614</v>
      </c>
      <c r="U138" s="353" t="s">
        <v>59</v>
      </c>
      <c r="V138" s="353" t="s">
        <v>59</v>
      </c>
      <c r="W138" s="357" t="s">
        <v>614</v>
      </c>
    </row>
    <row r="139" spans="1:23" ht="31.5">
      <c r="A139" s="353" t="s">
        <v>59</v>
      </c>
      <c r="B139" s="359" t="s">
        <v>460</v>
      </c>
      <c r="C139" s="358">
        <v>625000000</v>
      </c>
      <c r="D139" s="358">
        <v>0</v>
      </c>
      <c r="E139" s="358">
        <v>0</v>
      </c>
      <c r="F139" s="353" t="s">
        <v>59</v>
      </c>
      <c r="G139" s="358">
        <v>625000000</v>
      </c>
      <c r="H139" s="358">
        <v>625000000</v>
      </c>
      <c r="I139" s="358">
        <v>0</v>
      </c>
      <c r="J139" s="358">
        <v>625000000</v>
      </c>
      <c r="K139" s="358">
        <v>0</v>
      </c>
      <c r="L139" s="358">
        <v>0</v>
      </c>
      <c r="M139" s="353" t="s">
        <v>59</v>
      </c>
      <c r="N139" s="358">
        <v>625000000</v>
      </c>
      <c r="O139" s="358">
        <v>625000000</v>
      </c>
      <c r="P139" s="358">
        <v>0</v>
      </c>
      <c r="Q139" s="353" t="s">
        <v>59</v>
      </c>
      <c r="R139" s="353" t="s">
        <v>59</v>
      </c>
      <c r="S139" s="353" t="s">
        <v>59</v>
      </c>
      <c r="T139" s="357" t="s">
        <v>614</v>
      </c>
      <c r="U139" s="353" t="s">
        <v>59</v>
      </c>
      <c r="V139" s="353" t="s">
        <v>59</v>
      </c>
      <c r="W139" s="357" t="s">
        <v>614</v>
      </c>
    </row>
    <row r="140" spans="1:23" ht="31.5">
      <c r="A140" s="353" t="s">
        <v>59</v>
      </c>
      <c r="B140" s="359" t="s">
        <v>461</v>
      </c>
      <c r="C140" s="358">
        <v>36000000</v>
      </c>
      <c r="D140" s="358">
        <v>0</v>
      </c>
      <c r="E140" s="358">
        <v>0</v>
      </c>
      <c r="F140" s="353" t="s">
        <v>59</v>
      </c>
      <c r="G140" s="358">
        <v>36000000</v>
      </c>
      <c r="H140" s="358">
        <v>36000000</v>
      </c>
      <c r="I140" s="358">
        <v>0</v>
      </c>
      <c r="J140" s="358">
        <v>36000000</v>
      </c>
      <c r="K140" s="358">
        <v>0</v>
      </c>
      <c r="L140" s="358">
        <v>0</v>
      </c>
      <c r="M140" s="353" t="s">
        <v>59</v>
      </c>
      <c r="N140" s="358">
        <v>36000000</v>
      </c>
      <c r="O140" s="358">
        <v>36000000</v>
      </c>
      <c r="P140" s="358">
        <v>0</v>
      </c>
      <c r="Q140" s="353" t="s">
        <v>59</v>
      </c>
      <c r="R140" s="353" t="s">
        <v>59</v>
      </c>
      <c r="S140" s="353" t="s">
        <v>59</v>
      </c>
      <c r="T140" s="357" t="s">
        <v>614</v>
      </c>
      <c r="U140" s="353" t="s">
        <v>59</v>
      </c>
      <c r="V140" s="353" t="s">
        <v>59</v>
      </c>
      <c r="W140" s="357" t="s">
        <v>614</v>
      </c>
    </row>
    <row r="141" spans="1:23" ht="31.5">
      <c r="A141" s="353" t="s">
        <v>59</v>
      </c>
      <c r="B141" s="359" t="s">
        <v>462</v>
      </c>
      <c r="C141" s="358">
        <v>1590668000</v>
      </c>
      <c r="D141" s="358">
        <v>0</v>
      </c>
      <c r="E141" s="358">
        <v>0</v>
      </c>
      <c r="F141" s="353" t="s">
        <v>59</v>
      </c>
      <c r="G141" s="358">
        <v>1590668000</v>
      </c>
      <c r="H141" s="358">
        <v>1590668000</v>
      </c>
      <c r="I141" s="358">
        <v>0</v>
      </c>
      <c r="J141" s="358">
        <v>1590668000</v>
      </c>
      <c r="K141" s="358">
        <v>0</v>
      </c>
      <c r="L141" s="358">
        <v>0</v>
      </c>
      <c r="M141" s="353" t="s">
        <v>59</v>
      </c>
      <c r="N141" s="358">
        <v>1590668000</v>
      </c>
      <c r="O141" s="358">
        <v>1590668000</v>
      </c>
      <c r="P141" s="358">
        <v>0</v>
      </c>
      <c r="Q141" s="353" t="s">
        <v>59</v>
      </c>
      <c r="R141" s="353" t="s">
        <v>59</v>
      </c>
      <c r="S141" s="353" t="s">
        <v>59</v>
      </c>
      <c r="T141" s="357" t="s">
        <v>614</v>
      </c>
      <c r="U141" s="353" t="s">
        <v>59</v>
      </c>
      <c r="V141" s="353" t="s">
        <v>59</v>
      </c>
      <c r="W141" s="357" t="s">
        <v>614</v>
      </c>
    </row>
    <row r="142" spans="1:23" ht="31.5">
      <c r="A142" s="353" t="s">
        <v>59</v>
      </c>
      <c r="B142" s="359" t="s">
        <v>463</v>
      </c>
      <c r="C142" s="358">
        <v>40000000</v>
      </c>
      <c r="D142" s="358">
        <v>0</v>
      </c>
      <c r="E142" s="358">
        <v>0</v>
      </c>
      <c r="F142" s="353" t="s">
        <v>59</v>
      </c>
      <c r="G142" s="358">
        <v>40000000</v>
      </c>
      <c r="H142" s="358">
        <v>40000000</v>
      </c>
      <c r="I142" s="358">
        <v>0</v>
      </c>
      <c r="J142" s="358">
        <v>40000000</v>
      </c>
      <c r="K142" s="358">
        <v>0</v>
      </c>
      <c r="L142" s="358">
        <v>0</v>
      </c>
      <c r="M142" s="353" t="s">
        <v>59</v>
      </c>
      <c r="N142" s="358">
        <v>40000000</v>
      </c>
      <c r="O142" s="358">
        <v>40000000</v>
      </c>
      <c r="P142" s="358">
        <v>0</v>
      </c>
      <c r="Q142" s="353" t="s">
        <v>59</v>
      </c>
      <c r="R142" s="353" t="s">
        <v>59</v>
      </c>
      <c r="S142" s="353" t="s">
        <v>59</v>
      </c>
      <c r="T142" s="357" t="s">
        <v>614</v>
      </c>
      <c r="U142" s="353" t="s">
        <v>59</v>
      </c>
      <c r="V142" s="353" t="s">
        <v>59</v>
      </c>
      <c r="W142" s="357" t="s">
        <v>614</v>
      </c>
    </row>
    <row r="143" spans="1:23" ht="31.5">
      <c r="A143" s="353" t="s">
        <v>59</v>
      </c>
      <c r="B143" s="359" t="s">
        <v>464</v>
      </c>
      <c r="C143" s="358">
        <v>487107000</v>
      </c>
      <c r="D143" s="358">
        <v>0</v>
      </c>
      <c r="E143" s="358">
        <v>0</v>
      </c>
      <c r="F143" s="353" t="s">
        <v>59</v>
      </c>
      <c r="G143" s="358">
        <v>487107000</v>
      </c>
      <c r="H143" s="358">
        <v>487107000</v>
      </c>
      <c r="I143" s="358">
        <v>0</v>
      </c>
      <c r="J143" s="358">
        <v>487107000</v>
      </c>
      <c r="K143" s="358">
        <v>0</v>
      </c>
      <c r="L143" s="358">
        <v>0</v>
      </c>
      <c r="M143" s="353" t="s">
        <v>59</v>
      </c>
      <c r="N143" s="358">
        <v>487107000</v>
      </c>
      <c r="O143" s="358">
        <v>487107000</v>
      </c>
      <c r="P143" s="358">
        <v>0</v>
      </c>
      <c r="Q143" s="353" t="s">
        <v>59</v>
      </c>
      <c r="R143" s="353" t="s">
        <v>59</v>
      </c>
      <c r="S143" s="353" t="s">
        <v>59</v>
      </c>
      <c r="T143" s="357" t="s">
        <v>614</v>
      </c>
      <c r="U143" s="353" t="s">
        <v>59</v>
      </c>
      <c r="V143" s="353" t="s">
        <v>59</v>
      </c>
      <c r="W143" s="357" t="s">
        <v>614</v>
      </c>
    </row>
    <row r="144" spans="1:23" ht="31.5">
      <c r="A144" s="353" t="s">
        <v>59</v>
      </c>
      <c r="B144" s="359" t="s">
        <v>465</v>
      </c>
      <c r="C144" s="358">
        <v>858291000</v>
      </c>
      <c r="D144" s="358">
        <v>0</v>
      </c>
      <c r="E144" s="358">
        <v>0</v>
      </c>
      <c r="F144" s="353" t="s">
        <v>59</v>
      </c>
      <c r="G144" s="358">
        <v>858291000</v>
      </c>
      <c r="H144" s="358">
        <v>858291000</v>
      </c>
      <c r="I144" s="358">
        <v>0</v>
      </c>
      <c r="J144" s="358">
        <v>858291000</v>
      </c>
      <c r="K144" s="358">
        <v>0</v>
      </c>
      <c r="L144" s="358">
        <v>0</v>
      </c>
      <c r="M144" s="353" t="s">
        <v>59</v>
      </c>
      <c r="N144" s="358">
        <v>858291000</v>
      </c>
      <c r="O144" s="358">
        <v>858291000</v>
      </c>
      <c r="P144" s="358">
        <v>0</v>
      </c>
      <c r="Q144" s="353" t="s">
        <v>59</v>
      </c>
      <c r="R144" s="353" t="s">
        <v>59</v>
      </c>
      <c r="S144" s="353" t="s">
        <v>59</v>
      </c>
      <c r="T144" s="357" t="s">
        <v>614</v>
      </c>
      <c r="U144" s="353" t="s">
        <v>59</v>
      </c>
      <c r="V144" s="353" t="s">
        <v>59</v>
      </c>
      <c r="W144" s="357" t="s">
        <v>614</v>
      </c>
    </row>
    <row r="145" spans="1:23" ht="31.5">
      <c r="A145" s="353" t="s">
        <v>59</v>
      </c>
      <c r="B145" s="359" t="s">
        <v>466</v>
      </c>
      <c r="C145" s="358">
        <v>249000000</v>
      </c>
      <c r="D145" s="358">
        <v>0</v>
      </c>
      <c r="E145" s="358">
        <v>0</v>
      </c>
      <c r="F145" s="353" t="s">
        <v>59</v>
      </c>
      <c r="G145" s="358">
        <v>249000000</v>
      </c>
      <c r="H145" s="358">
        <v>249000000</v>
      </c>
      <c r="I145" s="358">
        <v>0</v>
      </c>
      <c r="J145" s="358">
        <v>249000000</v>
      </c>
      <c r="K145" s="358">
        <v>0</v>
      </c>
      <c r="L145" s="358">
        <v>0</v>
      </c>
      <c r="M145" s="353" t="s">
        <v>59</v>
      </c>
      <c r="N145" s="358">
        <v>249000000</v>
      </c>
      <c r="O145" s="358">
        <v>249000000</v>
      </c>
      <c r="P145" s="358">
        <v>0</v>
      </c>
      <c r="Q145" s="353" t="s">
        <v>59</v>
      </c>
      <c r="R145" s="353" t="s">
        <v>59</v>
      </c>
      <c r="S145" s="353" t="s">
        <v>59</v>
      </c>
      <c r="T145" s="357" t="s">
        <v>614</v>
      </c>
      <c r="U145" s="353" t="s">
        <v>59</v>
      </c>
      <c r="V145" s="353" t="s">
        <v>59</v>
      </c>
      <c r="W145" s="357" t="s">
        <v>614</v>
      </c>
    </row>
    <row r="146" spans="1:23" ht="31.5">
      <c r="A146" s="353" t="s">
        <v>59</v>
      </c>
      <c r="B146" s="359" t="s">
        <v>467</v>
      </c>
      <c r="C146" s="358">
        <v>557548000</v>
      </c>
      <c r="D146" s="358">
        <v>0</v>
      </c>
      <c r="E146" s="358">
        <v>0</v>
      </c>
      <c r="F146" s="353" t="s">
        <v>59</v>
      </c>
      <c r="G146" s="358">
        <v>557548000</v>
      </c>
      <c r="H146" s="358">
        <v>557548000</v>
      </c>
      <c r="I146" s="358">
        <v>0</v>
      </c>
      <c r="J146" s="358">
        <v>557548000</v>
      </c>
      <c r="K146" s="358">
        <v>0</v>
      </c>
      <c r="L146" s="358">
        <v>0</v>
      </c>
      <c r="M146" s="353" t="s">
        <v>59</v>
      </c>
      <c r="N146" s="358">
        <v>557548000</v>
      </c>
      <c r="O146" s="358">
        <v>557548000</v>
      </c>
      <c r="P146" s="358">
        <v>0</v>
      </c>
      <c r="Q146" s="353" t="s">
        <v>59</v>
      </c>
      <c r="R146" s="353" t="s">
        <v>59</v>
      </c>
      <c r="S146" s="353" t="s">
        <v>59</v>
      </c>
      <c r="T146" s="357" t="s">
        <v>614</v>
      </c>
      <c r="U146" s="353" t="s">
        <v>59</v>
      </c>
      <c r="V146" s="353" t="s">
        <v>59</v>
      </c>
      <c r="W146" s="357" t="s">
        <v>614</v>
      </c>
    </row>
    <row r="147" spans="1:23" ht="31.5">
      <c r="A147" s="353" t="s">
        <v>59</v>
      </c>
      <c r="B147" s="359" t="s">
        <v>468</v>
      </c>
      <c r="C147" s="358">
        <v>154000000</v>
      </c>
      <c r="D147" s="358">
        <v>0</v>
      </c>
      <c r="E147" s="358">
        <v>0</v>
      </c>
      <c r="F147" s="353" t="s">
        <v>59</v>
      </c>
      <c r="G147" s="358">
        <v>154000000</v>
      </c>
      <c r="H147" s="358">
        <v>154000000</v>
      </c>
      <c r="I147" s="358">
        <v>0</v>
      </c>
      <c r="J147" s="358">
        <v>154000000</v>
      </c>
      <c r="K147" s="358">
        <v>0</v>
      </c>
      <c r="L147" s="358">
        <v>0</v>
      </c>
      <c r="M147" s="353" t="s">
        <v>59</v>
      </c>
      <c r="N147" s="358">
        <v>154000000</v>
      </c>
      <c r="O147" s="358">
        <v>154000000</v>
      </c>
      <c r="P147" s="358">
        <v>0</v>
      </c>
      <c r="Q147" s="353" t="s">
        <v>59</v>
      </c>
      <c r="R147" s="353" t="s">
        <v>59</v>
      </c>
      <c r="S147" s="353" t="s">
        <v>59</v>
      </c>
      <c r="T147" s="357" t="s">
        <v>614</v>
      </c>
      <c r="U147" s="353" t="s">
        <v>59</v>
      </c>
      <c r="V147" s="353" t="s">
        <v>59</v>
      </c>
      <c r="W147" s="357" t="s">
        <v>614</v>
      </c>
    </row>
    <row r="148" spans="1:23" ht="31.5">
      <c r="A148" s="353" t="s">
        <v>59</v>
      </c>
      <c r="B148" s="359" t="s">
        <v>469</v>
      </c>
      <c r="C148" s="358">
        <v>471845000</v>
      </c>
      <c r="D148" s="358">
        <v>0</v>
      </c>
      <c r="E148" s="358">
        <v>0</v>
      </c>
      <c r="F148" s="353" t="s">
        <v>59</v>
      </c>
      <c r="G148" s="358">
        <v>471845000</v>
      </c>
      <c r="H148" s="358">
        <v>471845000</v>
      </c>
      <c r="I148" s="358">
        <v>0</v>
      </c>
      <c r="J148" s="358">
        <v>471845000</v>
      </c>
      <c r="K148" s="358">
        <v>0</v>
      </c>
      <c r="L148" s="358">
        <v>0</v>
      </c>
      <c r="M148" s="353" t="s">
        <v>59</v>
      </c>
      <c r="N148" s="358">
        <v>471845000</v>
      </c>
      <c r="O148" s="358">
        <v>471845000</v>
      </c>
      <c r="P148" s="358">
        <v>0</v>
      </c>
      <c r="Q148" s="353" t="s">
        <v>59</v>
      </c>
      <c r="R148" s="353" t="s">
        <v>59</v>
      </c>
      <c r="S148" s="353" t="s">
        <v>59</v>
      </c>
      <c r="T148" s="357" t="s">
        <v>614</v>
      </c>
      <c r="U148" s="353" t="s">
        <v>59</v>
      </c>
      <c r="V148" s="353" t="s">
        <v>59</v>
      </c>
      <c r="W148" s="357" t="s">
        <v>614</v>
      </c>
    </row>
    <row r="149" spans="1:23" ht="47.25">
      <c r="A149" s="353" t="s">
        <v>59</v>
      </c>
      <c r="B149" s="359" t="s">
        <v>470</v>
      </c>
      <c r="C149" s="358">
        <v>700016000</v>
      </c>
      <c r="D149" s="358">
        <v>0</v>
      </c>
      <c r="E149" s="358">
        <v>0</v>
      </c>
      <c r="F149" s="353" t="s">
        <v>59</v>
      </c>
      <c r="G149" s="358">
        <v>700016000</v>
      </c>
      <c r="H149" s="358">
        <v>700016000</v>
      </c>
      <c r="I149" s="358">
        <v>0</v>
      </c>
      <c r="J149" s="358">
        <v>700016000</v>
      </c>
      <c r="K149" s="358">
        <v>0</v>
      </c>
      <c r="L149" s="358">
        <v>0</v>
      </c>
      <c r="M149" s="353" t="s">
        <v>59</v>
      </c>
      <c r="N149" s="358">
        <v>700016000</v>
      </c>
      <c r="O149" s="358">
        <v>700016000</v>
      </c>
      <c r="P149" s="358">
        <v>0</v>
      </c>
      <c r="Q149" s="353" t="s">
        <v>59</v>
      </c>
      <c r="R149" s="353" t="s">
        <v>59</v>
      </c>
      <c r="S149" s="353" t="s">
        <v>59</v>
      </c>
      <c r="T149" s="357" t="s">
        <v>614</v>
      </c>
      <c r="U149" s="353" t="s">
        <v>59</v>
      </c>
      <c r="V149" s="353" t="s">
        <v>59</v>
      </c>
      <c r="W149" s="357" t="s">
        <v>614</v>
      </c>
    </row>
    <row r="150" spans="1:23" ht="31.5">
      <c r="A150" s="353" t="s">
        <v>59</v>
      </c>
      <c r="B150" s="359" t="s">
        <v>471</v>
      </c>
      <c r="C150" s="358">
        <v>20700000</v>
      </c>
      <c r="D150" s="358">
        <v>0</v>
      </c>
      <c r="E150" s="358">
        <v>0</v>
      </c>
      <c r="F150" s="353" t="s">
        <v>59</v>
      </c>
      <c r="G150" s="358">
        <v>20700000</v>
      </c>
      <c r="H150" s="358">
        <v>20700000</v>
      </c>
      <c r="I150" s="358">
        <v>0</v>
      </c>
      <c r="J150" s="358">
        <v>20700000</v>
      </c>
      <c r="K150" s="358">
        <v>0</v>
      </c>
      <c r="L150" s="358">
        <v>0</v>
      </c>
      <c r="M150" s="353" t="s">
        <v>59</v>
      </c>
      <c r="N150" s="358">
        <v>20700000</v>
      </c>
      <c r="O150" s="358">
        <v>20700000</v>
      </c>
      <c r="P150" s="358">
        <v>0</v>
      </c>
      <c r="Q150" s="353" t="s">
        <v>59</v>
      </c>
      <c r="R150" s="353" t="s">
        <v>59</v>
      </c>
      <c r="S150" s="353" t="s">
        <v>59</v>
      </c>
      <c r="T150" s="357" t="s">
        <v>614</v>
      </c>
      <c r="U150" s="353" t="s">
        <v>59</v>
      </c>
      <c r="V150" s="353" t="s">
        <v>59</v>
      </c>
      <c r="W150" s="357" t="s">
        <v>614</v>
      </c>
    </row>
    <row r="151" spans="1:23" ht="31.5">
      <c r="A151" s="353" t="s">
        <v>59</v>
      </c>
      <c r="B151" s="359" t="s">
        <v>472</v>
      </c>
      <c r="C151" s="358">
        <v>874193000</v>
      </c>
      <c r="D151" s="358">
        <v>0</v>
      </c>
      <c r="E151" s="358">
        <v>0</v>
      </c>
      <c r="F151" s="353" t="s">
        <v>59</v>
      </c>
      <c r="G151" s="358">
        <v>874193000</v>
      </c>
      <c r="H151" s="358">
        <v>874193000</v>
      </c>
      <c r="I151" s="358">
        <v>0</v>
      </c>
      <c r="J151" s="358">
        <v>874193000</v>
      </c>
      <c r="K151" s="358">
        <v>0</v>
      </c>
      <c r="L151" s="358">
        <v>0</v>
      </c>
      <c r="M151" s="353" t="s">
        <v>59</v>
      </c>
      <c r="N151" s="358">
        <v>874193000</v>
      </c>
      <c r="O151" s="358">
        <v>874193000</v>
      </c>
      <c r="P151" s="358">
        <v>0</v>
      </c>
      <c r="Q151" s="353" t="s">
        <v>59</v>
      </c>
      <c r="R151" s="353" t="s">
        <v>59</v>
      </c>
      <c r="S151" s="353" t="s">
        <v>59</v>
      </c>
      <c r="T151" s="357" t="s">
        <v>614</v>
      </c>
      <c r="U151" s="353" t="s">
        <v>59</v>
      </c>
      <c r="V151" s="353" t="s">
        <v>59</v>
      </c>
      <c r="W151" s="357" t="s">
        <v>614</v>
      </c>
    </row>
    <row r="152" spans="1:23" ht="31.5">
      <c r="A152" s="353" t="s">
        <v>59</v>
      </c>
      <c r="B152" s="359" t="s">
        <v>473</v>
      </c>
      <c r="C152" s="358">
        <v>2545118000</v>
      </c>
      <c r="D152" s="358">
        <v>0</v>
      </c>
      <c r="E152" s="358">
        <v>0</v>
      </c>
      <c r="F152" s="353" t="s">
        <v>59</v>
      </c>
      <c r="G152" s="358">
        <v>2545118000</v>
      </c>
      <c r="H152" s="358">
        <v>2545118000</v>
      </c>
      <c r="I152" s="358">
        <v>0</v>
      </c>
      <c r="J152" s="358">
        <v>2545118000</v>
      </c>
      <c r="K152" s="358">
        <v>0</v>
      </c>
      <c r="L152" s="358">
        <v>0</v>
      </c>
      <c r="M152" s="353" t="s">
        <v>59</v>
      </c>
      <c r="N152" s="358">
        <v>2545118000</v>
      </c>
      <c r="O152" s="358">
        <v>2545118000</v>
      </c>
      <c r="P152" s="358">
        <v>0</v>
      </c>
      <c r="Q152" s="353" t="s">
        <v>59</v>
      </c>
      <c r="R152" s="353" t="s">
        <v>59</v>
      </c>
      <c r="S152" s="353" t="s">
        <v>59</v>
      </c>
      <c r="T152" s="357" t="s">
        <v>614</v>
      </c>
      <c r="U152" s="353" t="s">
        <v>59</v>
      </c>
      <c r="V152" s="353" t="s">
        <v>59</v>
      </c>
      <c r="W152" s="357" t="s">
        <v>614</v>
      </c>
    </row>
    <row r="153" spans="1:23" ht="31.5">
      <c r="A153" s="353" t="s">
        <v>59</v>
      </c>
      <c r="B153" s="359" t="s">
        <v>474</v>
      </c>
      <c r="C153" s="358">
        <v>212152000</v>
      </c>
      <c r="D153" s="358">
        <v>0</v>
      </c>
      <c r="E153" s="358">
        <v>0</v>
      </c>
      <c r="F153" s="353" t="s">
        <v>59</v>
      </c>
      <c r="G153" s="358">
        <v>212152000</v>
      </c>
      <c r="H153" s="358">
        <v>212152000</v>
      </c>
      <c r="I153" s="358">
        <v>0</v>
      </c>
      <c r="J153" s="358">
        <v>212152000</v>
      </c>
      <c r="K153" s="358">
        <v>0</v>
      </c>
      <c r="L153" s="358">
        <v>0</v>
      </c>
      <c r="M153" s="353" t="s">
        <v>59</v>
      </c>
      <c r="N153" s="358">
        <v>212152000</v>
      </c>
      <c r="O153" s="358">
        <v>212152000</v>
      </c>
      <c r="P153" s="358">
        <v>0</v>
      </c>
      <c r="Q153" s="353" t="s">
        <v>59</v>
      </c>
      <c r="R153" s="353" t="s">
        <v>59</v>
      </c>
      <c r="S153" s="353" t="s">
        <v>59</v>
      </c>
      <c r="T153" s="357" t="s">
        <v>614</v>
      </c>
      <c r="U153" s="353" t="s">
        <v>59</v>
      </c>
      <c r="V153" s="353" t="s">
        <v>59</v>
      </c>
      <c r="W153" s="357" t="s">
        <v>614</v>
      </c>
    </row>
    <row r="154" spans="1:23" ht="31.5">
      <c r="A154" s="353" t="s">
        <v>59</v>
      </c>
      <c r="B154" s="359" t="s">
        <v>475</v>
      </c>
      <c r="C154" s="358">
        <v>1097250000</v>
      </c>
      <c r="D154" s="358">
        <v>0</v>
      </c>
      <c r="E154" s="358">
        <v>0</v>
      </c>
      <c r="F154" s="353" t="s">
        <v>59</v>
      </c>
      <c r="G154" s="358">
        <v>1097250000</v>
      </c>
      <c r="H154" s="358">
        <v>1097250000</v>
      </c>
      <c r="I154" s="358">
        <v>0</v>
      </c>
      <c r="J154" s="358">
        <v>1097250000</v>
      </c>
      <c r="K154" s="358">
        <v>0</v>
      </c>
      <c r="L154" s="358">
        <v>0</v>
      </c>
      <c r="M154" s="353" t="s">
        <v>59</v>
      </c>
      <c r="N154" s="358">
        <v>1097250000</v>
      </c>
      <c r="O154" s="358">
        <v>1097250000</v>
      </c>
      <c r="P154" s="358">
        <v>0</v>
      </c>
      <c r="Q154" s="353" t="s">
        <v>59</v>
      </c>
      <c r="R154" s="353" t="s">
        <v>59</v>
      </c>
      <c r="S154" s="353" t="s">
        <v>59</v>
      </c>
      <c r="T154" s="357" t="s">
        <v>614</v>
      </c>
      <c r="U154" s="353" t="s">
        <v>59</v>
      </c>
      <c r="V154" s="353" t="s">
        <v>59</v>
      </c>
      <c r="W154" s="357" t="s">
        <v>614</v>
      </c>
    </row>
    <row r="155" spans="1:23" ht="31.5">
      <c r="A155" s="353" t="s">
        <v>59</v>
      </c>
      <c r="B155" s="359" t="s">
        <v>476</v>
      </c>
      <c r="C155" s="358">
        <v>637000000</v>
      </c>
      <c r="D155" s="358">
        <v>0</v>
      </c>
      <c r="E155" s="358">
        <v>0</v>
      </c>
      <c r="F155" s="353" t="s">
        <v>59</v>
      </c>
      <c r="G155" s="358">
        <v>637000000</v>
      </c>
      <c r="H155" s="358">
        <v>637000000</v>
      </c>
      <c r="I155" s="358">
        <v>0</v>
      </c>
      <c r="J155" s="358">
        <v>637000000</v>
      </c>
      <c r="K155" s="358">
        <v>0</v>
      </c>
      <c r="L155" s="358">
        <v>0</v>
      </c>
      <c r="M155" s="353" t="s">
        <v>59</v>
      </c>
      <c r="N155" s="358">
        <v>637000000</v>
      </c>
      <c r="O155" s="358">
        <v>637000000</v>
      </c>
      <c r="P155" s="358">
        <v>0</v>
      </c>
      <c r="Q155" s="353" t="s">
        <v>59</v>
      </c>
      <c r="R155" s="353" t="s">
        <v>59</v>
      </c>
      <c r="S155" s="353" t="s">
        <v>59</v>
      </c>
      <c r="T155" s="357" t="s">
        <v>614</v>
      </c>
      <c r="U155" s="353" t="s">
        <v>59</v>
      </c>
      <c r="V155" s="353" t="s">
        <v>59</v>
      </c>
      <c r="W155" s="357" t="s">
        <v>614</v>
      </c>
    </row>
    <row r="156" spans="1:23" ht="31.5">
      <c r="A156" s="353" t="s">
        <v>59</v>
      </c>
      <c r="B156" s="359" t="s">
        <v>477</v>
      </c>
      <c r="C156" s="358">
        <v>1840564000</v>
      </c>
      <c r="D156" s="358">
        <v>0</v>
      </c>
      <c r="E156" s="358">
        <v>0</v>
      </c>
      <c r="F156" s="353" t="s">
        <v>59</v>
      </c>
      <c r="G156" s="358">
        <v>1840564000</v>
      </c>
      <c r="H156" s="358">
        <v>1840564000</v>
      </c>
      <c r="I156" s="358">
        <v>0</v>
      </c>
      <c r="J156" s="358">
        <v>1840564000</v>
      </c>
      <c r="K156" s="358">
        <v>0</v>
      </c>
      <c r="L156" s="358">
        <v>0</v>
      </c>
      <c r="M156" s="353" t="s">
        <v>59</v>
      </c>
      <c r="N156" s="358">
        <v>1840564000</v>
      </c>
      <c r="O156" s="358">
        <v>1840564000</v>
      </c>
      <c r="P156" s="358">
        <v>0</v>
      </c>
      <c r="Q156" s="353" t="s">
        <v>59</v>
      </c>
      <c r="R156" s="353" t="s">
        <v>59</v>
      </c>
      <c r="S156" s="353" t="s">
        <v>59</v>
      </c>
      <c r="T156" s="357" t="s">
        <v>614</v>
      </c>
      <c r="U156" s="353" t="s">
        <v>59</v>
      </c>
      <c r="V156" s="353" t="s">
        <v>59</v>
      </c>
      <c r="W156" s="357" t="s">
        <v>614</v>
      </c>
    </row>
    <row r="157" spans="1:23" ht="31.5">
      <c r="A157" s="353" t="s">
        <v>59</v>
      </c>
      <c r="B157" s="359" t="s">
        <v>478</v>
      </c>
      <c r="C157" s="358">
        <v>41135000</v>
      </c>
      <c r="D157" s="358">
        <v>0</v>
      </c>
      <c r="E157" s="358">
        <v>0</v>
      </c>
      <c r="F157" s="353" t="s">
        <v>59</v>
      </c>
      <c r="G157" s="358">
        <v>41135000</v>
      </c>
      <c r="H157" s="358">
        <v>41135000</v>
      </c>
      <c r="I157" s="358">
        <v>0</v>
      </c>
      <c r="J157" s="358">
        <v>41135000</v>
      </c>
      <c r="K157" s="358">
        <v>0</v>
      </c>
      <c r="L157" s="358">
        <v>0</v>
      </c>
      <c r="M157" s="353" t="s">
        <v>59</v>
      </c>
      <c r="N157" s="358">
        <v>41135000</v>
      </c>
      <c r="O157" s="358">
        <v>41135000</v>
      </c>
      <c r="P157" s="358">
        <v>0</v>
      </c>
      <c r="Q157" s="353" t="s">
        <v>59</v>
      </c>
      <c r="R157" s="353" t="s">
        <v>59</v>
      </c>
      <c r="S157" s="353" t="s">
        <v>59</v>
      </c>
      <c r="T157" s="357" t="s">
        <v>614</v>
      </c>
      <c r="U157" s="353" t="s">
        <v>59</v>
      </c>
      <c r="V157" s="353" t="s">
        <v>59</v>
      </c>
      <c r="W157" s="357" t="s">
        <v>614</v>
      </c>
    </row>
    <row r="158" spans="1:23" ht="31.5">
      <c r="A158" s="353" t="s">
        <v>59</v>
      </c>
      <c r="B158" s="359" t="s">
        <v>479</v>
      </c>
      <c r="C158" s="358">
        <v>38000000</v>
      </c>
      <c r="D158" s="358">
        <v>0</v>
      </c>
      <c r="E158" s="358">
        <v>0</v>
      </c>
      <c r="F158" s="353" t="s">
        <v>59</v>
      </c>
      <c r="G158" s="358">
        <v>38000000</v>
      </c>
      <c r="H158" s="358">
        <v>38000000</v>
      </c>
      <c r="I158" s="358">
        <v>0</v>
      </c>
      <c r="J158" s="358">
        <v>38000000</v>
      </c>
      <c r="K158" s="358">
        <v>0</v>
      </c>
      <c r="L158" s="358">
        <v>0</v>
      </c>
      <c r="M158" s="353" t="s">
        <v>59</v>
      </c>
      <c r="N158" s="358">
        <v>38000000</v>
      </c>
      <c r="O158" s="358">
        <v>38000000</v>
      </c>
      <c r="P158" s="358">
        <v>0</v>
      </c>
      <c r="Q158" s="353" t="s">
        <v>59</v>
      </c>
      <c r="R158" s="353" t="s">
        <v>59</v>
      </c>
      <c r="S158" s="353" t="s">
        <v>59</v>
      </c>
      <c r="T158" s="357" t="s">
        <v>614</v>
      </c>
      <c r="U158" s="353" t="s">
        <v>59</v>
      </c>
      <c r="V158" s="353" t="s">
        <v>59</v>
      </c>
      <c r="W158" s="357" t="s">
        <v>614</v>
      </c>
    </row>
    <row r="159" spans="1:23" ht="31.5">
      <c r="A159" s="353" t="s">
        <v>59</v>
      </c>
      <c r="B159" s="359" t="s">
        <v>480</v>
      </c>
      <c r="C159" s="358">
        <v>186110000</v>
      </c>
      <c r="D159" s="358">
        <v>0</v>
      </c>
      <c r="E159" s="358">
        <v>0</v>
      </c>
      <c r="F159" s="353" t="s">
        <v>59</v>
      </c>
      <c r="G159" s="358">
        <v>186110000</v>
      </c>
      <c r="H159" s="358">
        <v>186110000</v>
      </c>
      <c r="I159" s="358">
        <v>0</v>
      </c>
      <c r="J159" s="358">
        <v>186110000</v>
      </c>
      <c r="K159" s="358">
        <v>0</v>
      </c>
      <c r="L159" s="358">
        <v>0</v>
      </c>
      <c r="M159" s="353" t="s">
        <v>59</v>
      </c>
      <c r="N159" s="358">
        <v>186110000</v>
      </c>
      <c r="O159" s="358">
        <v>186110000</v>
      </c>
      <c r="P159" s="358">
        <v>0</v>
      </c>
      <c r="Q159" s="353" t="s">
        <v>59</v>
      </c>
      <c r="R159" s="353" t="s">
        <v>59</v>
      </c>
      <c r="S159" s="353" t="s">
        <v>59</v>
      </c>
      <c r="T159" s="357" t="s">
        <v>614</v>
      </c>
      <c r="U159" s="353" t="s">
        <v>59</v>
      </c>
      <c r="V159" s="353" t="s">
        <v>59</v>
      </c>
      <c r="W159" s="357" t="s">
        <v>614</v>
      </c>
    </row>
    <row r="160" spans="1:23" ht="47.25">
      <c r="A160" s="353" t="s">
        <v>59</v>
      </c>
      <c r="B160" s="359" t="s">
        <v>481</v>
      </c>
      <c r="C160" s="358">
        <v>901000000</v>
      </c>
      <c r="D160" s="358">
        <v>0</v>
      </c>
      <c r="E160" s="358">
        <v>0</v>
      </c>
      <c r="F160" s="353" t="s">
        <v>59</v>
      </c>
      <c r="G160" s="358">
        <v>901000000</v>
      </c>
      <c r="H160" s="358">
        <v>901000000</v>
      </c>
      <c r="I160" s="358">
        <v>0</v>
      </c>
      <c r="J160" s="358">
        <v>901000000</v>
      </c>
      <c r="K160" s="358">
        <v>0</v>
      </c>
      <c r="L160" s="358">
        <v>0</v>
      </c>
      <c r="M160" s="353" t="s">
        <v>59</v>
      </c>
      <c r="N160" s="358">
        <v>901000000</v>
      </c>
      <c r="O160" s="358">
        <v>901000000</v>
      </c>
      <c r="P160" s="358">
        <v>0</v>
      </c>
      <c r="Q160" s="353" t="s">
        <v>59</v>
      </c>
      <c r="R160" s="353" t="s">
        <v>59</v>
      </c>
      <c r="S160" s="353" t="s">
        <v>59</v>
      </c>
      <c r="T160" s="357" t="s">
        <v>614</v>
      </c>
      <c r="U160" s="353" t="s">
        <v>59</v>
      </c>
      <c r="V160" s="353" t="s">
        <v>59</v>
      </c>
      <c r="W160" s="357" t="s">
        <v>614</v>
      </c>
    </row>
    <row r="161" spans="1:23" ht="31.5">
      <c r="A161" s="353" t="s">
        <v>59</v>
      </c>
      <c r="B161" s="359" t="s">
        <v>482</v>
      </c>
      <c r="C161" s="358">
        <v>420000000</v>
      </c>
      <c r="D161" s="358">
        <v>0</v>
      </c>
      <c r="E161" s="358">
        <v>0</v>
      </c>
      <c r="F161" s="353" t="s">
        <v>59</v>
      </c>
      <c r="G161" s="358">
        <v>420000000</v>
      </c>
      <c r="H161" s="358">
        <v>420000000</v>
      </c>
      <c r="I161" s="358">
        <v>0</v>
      </c>
      <c r="J161" s="358">
        <v>420000000</v>
      </c>
      <c r="K161" s="358">
        <v>0</v>
      </c>
      <c r="L161" s="358">
        <v>0</v>
      </c>
      <c r="M161" s="353" t="s">
        <v>59</v>
      </c>
      <c r="N161" s="358">
        <v>420000000</v>
      </c>
      <c r="O161" s="358">
        <v>420000000</v>
      </c>
      <c r="P161" s="358">
        <v>0</v>
      </c>
      <c r="Q161" s="353" t="s">
        <v>59</v>
      </c>
      <c r="R161" s="353" t="s">
        <v>59</v>
      </c>
      <c r="S161" s="353" t="s">
        <v>59</v>
      </c>
      <c r="T161" s="357" t="s">
        <v>614</v>
      </c>
      <c r="U161" s="353" t="s">
        <v>59</v>
      </c>
      <c r="V161" s="353" t="s">
        <v>59</v>
      </c>
      <c r="W161" s="357" t="s">
        <v>614</v>
      </c>
    </row>
    <row r="162" spans="1:23" ht="31.5">
      <c r="A162" s="353" t="s">
        <v>59</v>
      </c>
      <c r="B162" s="359" t="s">
        <v>483</v>
      </c>
      <c r="C162" s="358">
        <v>218107000</v>
      </c>
      <c r="D162" s="358">
        <v>0</v>
      </c>
      <c r="E162" s="358">
        <v>0</v>
      </c>
      <c r="F162" s="353" t="s">
        <v>59</v>
      </c>
      <c r="G162" s="358">
        <v>218107000</v>
      </c>
      <c r="H162" s="358">
        <v>218107000</v>
      </c>
      <c r="I162" s="358">
        <v>0</v>
      </c>
      <c r="J162" s="358">
        <v>218107000</v>
      </c>
      <c r="K162" s="358">
        <v>0</v>
      </c>
      <c r="L162" s="358">
        <v>0</v>
      </c>
      <c r="M162" s="353" t="s">
        <v>59</v>
      </c>
      <c r="N162" s="358">
        <v>218107000</v>
      </c>
      <c r="O162" s="358">
        <v>218107000</v>
      </c>
      <c r="P162" s="358">
        <v>0</v>
      </c>
      <c r="Q162" s="353" t="s">
        <v>59</v>
      </c>
      <c r="R162" s="353" t="s">
        <v>59</v>
      </c>
      <c r="S162" s="353" t="s">
        <v>59</v>
      </c>
      <c r="T162" s="357" t="s">
        <v>614</v>
      </c>
      <c r="U162" s="353" t="s">
        <v>59</v>
      </c>
      <c r="V162" s="353" t="s">
        <v>59</v>
      </c>
      <c r="W162" s="357" t="s">
        <v>614</v>
      </c>
    </row>
    <row r="163" spans="1:23" ht="63">
      <c r="A163" s="353" t="s">
        <v>59</v>
      </c>
      <c r="B163" s="359" t="s">
        <v>484</v>
      </c>
      <c r="C163" s="358">
        <v>287000000</v>
      </c>
      <c r="D163" s="358">
        <v>0</v>
      </c>
      <c r="E163" s="358">
        <v>0</v>
      </c>
      <c r="F163" s="353" t="s">
        <v>59</v>
      </c>
      <c r="G163" s="358">
        <v>287000000</v>
      </c>
      <c r="H163" s="358">
        <v>287000000</v>
      </c>
      <c r="I163" s="358">
        <v>0</v>
      </c>
      <c r="J163" s="358">
        <v>287000000</v>
      </c>
      <c r="K163" s="358">
        <v>0</v>
      </c>
      <c r="L163" s="358">
        <v>0</v>
      </c>
      <c r="M163" s="353" t="s">
        <v>59</v>
      </c>
      <c r="N163" s="358">
        <v>287000000</v>
      </c>
      <c r="O163" s="358">
        <v>287000000</v>
      </c>
      <c r="P163" s="358">
        <v>0</v>
      </c>
      <c r="Q163" s="353" t="s">
        <v>59</v>
      </c>
      <c r="R163" s="353" t="s">
        <v>59</v>
      </c>
      <c r="S163" s="353" t="s">
        <v>59</v>
      </c>
      <c r="T163" s="357" t="s">
        <v>614</v>
      </c>
      <c r="U163" s="353" t="s">
        <v>59</v>
      </c>
      <c r="V163" s="353" t="s">
        <v>59</v>
      </c>
      <c r="W163" s="357" t="s">
        <v>614</v>
      </c>
    </row>
    <row r="164" spans="1:23" ht="47.25">
      <c r="A164" s="353" t="s">
        <v>59</v>
      </c>
      <c r="B164" s="359" t="s">
        <v>485</v>
      </c>
      <c r="C164" s="358">
        <v>25311000</v>
      </c>
      <c r="D164" s="358">
        <v>0</v>
      </c>
      <c r="E164" s="358">
        <v>0</v>
      </c>
      <c r="F164" s="353" t="s">
        <v>59</v>
      </c>
      <c r="G164" s="358">
        <v>25311000</v>
      </c>
      <c r="H164" s="358">
        <v>25311000</v>
      </c>
      <c r="I164" s="358">
        <v>0</v>
      </c>
      <c r="J164" s="358">
        <v>25311000</v>
      </c>
      <c r="K164" s="358">
        <v>0</v>
      </c>
      <c r="L164" s="358">
        <v>0</v>
      </c>
      <c r="M164" s="353" t="s">
        <v>59</v>
      </c>
      <c r="N164" s="358">
        <v>25311000</v>
      </c>
      <c r="O164" s="358">
        <v>25311000</v>
      </c>
      <c r="P164" s="358">
        <v>0</v>
      </c>
      <c r="Q164" s="353" t="s">
        <v>59</v>
      </c>
      <c r="R164" s="353" t="s">
        <v>59</v>
      </c>
      <c r="S164" s="353" t="s">
        <v>59</v>
      </c>
      <c r="T164" s="357" t="s">
        <v>614</v>
      </c>
      <c r="U164" s="353" t="s">
        <v>59</v>
      </c>
      <c r="V164" s="353" t="s">
        <v>59</v>
      </c>
      <c r="W164" s="357" t="s">
        <v>614</v>
      </c>
    </row>
    <row r="165" spans="1:23" ht="31.5">
      <c r="A165" s="353" t="s">
        <v>59</v>
      </c>
      <c r="B165" s="359" t="s">
        <v>486</v>
      </c>
      <c r="C165" s="358">
        <v>1458000000</v>
      </c>
      <c r="D165" s="358">
        <v>0</v>
      </c>
      <c r="E165" s="358">
        <v>0</v>
      </c>
      <c r="F165" s="353" t="s">
        <v>59</v>
      </c>
      <c r="G165" s="358">
        <v>1458000000</v>
      </c>
      <c r="H165" s="358">
        <v>1458000000</v>
      </c>
      <c r="I165" s="358">
        <v>0</v>
      </c>
      <c r="J165" s="358">
        <v>1458000000</v>
      </c>
      <c r="K165" s="358">
        <v>0</v>
      </c>
      <c r="L165" s="358">
        <v>0</v>
      </c>
      <c r="M165" s="353" t="s">
        <v>59</v>
      </c>
      <c r="N165" s="358">
        <v>1458000000</v>
      </c>
      <c r="O165" s="358">
        <v>1458000000</v>
      </c>
      <c r="P165" s="358">
        <v>0</v>
      </c>
      <c r="Q165" s="353" t="s">
        <v>59</v>
      </c>
      <c r="R165" s="353" t="s">
        <v>59</v>
      </c>
      <c r="S165" s="353" t="s">
        <v>59</v>
      </c>
      <c r="T165" s="357" t="s">
        <v>614</v>
      </c>
      <c r="U165" s="353" t="s">
        <v>59</v>
      </c>
      <c r="V165" s="353" t="s">
        <v>59</v>
      </c>
      <c r="W165" s="357" t="s">
        <v>614</v>
      </c>
    </row>
    <row r="166" spans="1:23" ht="31.5">
      <c r="A166" s="353" t="s">
        <v>59</v>
      </c>
      <c r="B166" s="359" t="s">
        <v>487</v>
      </c>
      <c r="C166" s="358">
        <v>206000000</v>
      </c>
      <c r="D166" s="358">
        <v>0</v>
      </c>
      <c r="E166" s="358">
        <v>0</v>
      </c>
      <c r="F166" s="353" t="s">
        <v>59</v>
      </c>
      <c r="G166" s="358">
        <v>206000000</v>
      </c>
      <c r="H166" s="358">
        <v>206000000</v>
      </c>
      <c r="I166" s="358">
        <v>0</v>
      </c>
      <c r="J166" s="358">
        <v>206000000</v>
      </c>
      <c r="K166" s="358">
        <v>0</v>
      </c>
      <c r="L166" s="358">
        <v>0</v>
      </c>
      <c r="M166" s="353" t="s">
        <v>59</v>
      </c>
      <c r="N166" s="358">
        <v>206000000</v>
      </c>
      <c r="O166" s="358">
        <v>206000000</v>
      </c>
      <c r="P166" s="358">
        <v>0</v>
      </c>
      <c r="Q166" s="353" t="s">
        <v>59</v>
      </c>
      <c r="R166" s="353" t="s">
        <v>59</v>
      </c>
      <c r="S166" s="353" t="s">
        <v>59</v>
      </c>
      <c r="T166" s="357" t="s">
        <v>614</v>
      </c>
      <c r="U166" s="353" t="s">
        <v>59</v>
      </c>
      <c r="V166" s="353" t="s">
        <v>59</v>
      </c>
      <c r="W166" s="357" t="s">
        <v>614</v>
      </c>
    </row>
    <row r="167" spans="1:23" ht="47.25">
      <c r="A167" s="353" t="s">
        <v>59</v>
      </c>
      <c r="B167" s="359" t="s">
        <v>488</v>
      </c>
      <c r="C167" s="358">
        <v>8682983500</v>
      </c>
      <c r="D167" s="358">
        <v>8682983500</v>
      </c>
      <c r="E167" s="358">
        <v>0</v>
      </c>
      <c r="F167" s="353" t="s">
        <v>59</v>
      </c>
      <c r="G167" s="358">
        <v>0</v>
      </c>
      <c r="H167" s="358">
        <v>0</v>
      </c>
      <c r="I167" s="358">
        <v>0</v>
      </c>
      <c r="J167" s="358">
        <v>8682983500</v>
      </c>
      <c r="K167" s="358">
        <v>8682983500</v>
      </c>
      <c r="L167" s="358">
        <v>0</v>
      </c>
      <c r="M167" s="353" t="s">
        <v>59</v>
      </c>
      <c r="N167" s="358">
        <v>0</v>
      </c>
      <c r="O167" s="358">
        <v>0</v>
      </c>
      <c r="P167" s="358">
        <v>0</v>
      </c>
      <c r="Q167" s="353" t="s">
        <v>59</v>
      </c>
      <c r="R167" s="353" t="s">
        <v>59</v>
      </c>
      <c r="S167" s="353" t="s">
        <v>59</v>
      </c>
      <c r="T167" s="357" t="s">
        <v>614</v>
      </c>
      <c r="U167" s="357" t="s">
        <v>614</v>
      </c>
      <c r="V167" s="353" t="s">
        <v>59</v>
      </c>
      <c r="W167" s="353" t="s">
        <v>59</v>
      </c>
    </row>
    <row r="168" spans="1:23" ht="31.5">
      <c r="A168" s="353" t="s">
        <v>59</v>
      </c>
      <c r="B168" s="359" t="s">
        <v>489</v>
      </c>
      <c r="C168" s="358">
        <v>609092000</v>
      </c>
      <c r="D168" s="358">
        <v>609092000</v>
      </c>
      <c r="E168" s="358">
        <v>0</v>
      </c>
      <c r="F168" s="353" t="s">
        <v>59</v>
      </c>
      <c r="G168" s="358">
        <v>0</v>
      </c>
      <c r="H168" s="358">
        <v>0</v>
      </c>
      <c r="I168" s="358">
        <v>0</v>
      </c>
      <c r="J168" s="358">
        <v>609092000</v>
      </c>
      <c r="K168" s="358">
        <v>609092000</v>
      </c>
      <c r="L168" s="358">
        <v>0</v>
      </c>
      <c r="M168" s="353" t="s">
        <v>59</v>
      </c>
      <c r="N168" s="358">
        <v>0</v>
      </c>
      <c r="O168" s="358">
        <v>0</v>
      </c>
      <c r="P168" s="358">
        <v>0</v>
      </c>
      <c r="Q168" s="353" t="s">
        <v>59</v>
      </c>
      <c r="R168" s="353" t="s">
        <v>59</v>
      </c>
      <c r="S168" s="353" t="s">
        <v>59</v>
      </c>
      <c r="T168" s="357" t="s">
        <v>614</v>
      </c>
      <c r="U168" s="357" t="s">
        <v>614</v>
      </c>
      <c r="V168" s="353" t="s">
        <v>59</v>
      </c>
      <c r="W168" s="353" t="s">
        <v>59</v>
      </c>
    </row>
    <row r="169" spans="1:23" ht="31.5">
      <c r="A169" s="353" t="s">
        <v>59</v>
      </c>
      <c r="B169" s="359" t="s">
        <v>490</v>
      </c>
      <c r="C169" s="358">
        <v>577126000</v>
      </c>
      <c r="D169" s="358">
        <v>577126000</v>
      </c>
      <c r="E169" s="358">
        <v>0</v>
      </c>
      <c r="F169" s="353" t="s">
        <v>59</v>
      </c>
      <c r="G169" s="358">
        <v>0</v>
      </c>
      <c r="H169" s="358">
        <v>0</v>
      </c>
      <c r="I169" s="358">
        <v>0</v>
      </c>
      <c r="J169" s="358">
        <v>577126000</v>
      </c>
      <c r="K169" s="358">
        <v>577126000</v>
      </c>
      <c r="L169" s="358">
        <v>0</v>
      </c>
      <c r="M169" s="353" t="s">
        <v>59</v>
      </c>
      <c r="N169" s="358">
        <v>0</v>
      </c>
      <c r="O169" s="358">
        <v>0</v>
      </c>
      <c r="P169" s="358">
        <v>0</v>
      </c>
      <c r="Q169" s="353" t="s">
        <v>59</v>
      </c>
      <c r="R169" s="353" t="s">
        <v>59</v>
      </c>
      <c r="S169" s="353" t="s">
        <v>59</v>
      </c>
      <c r="T169" s="357" t="s">
        <v>614</v>
      </c>
      <c r="U169" s="357" t="s">
        <v>614</v>
      </c>
      <c r="V169" s="353" t="s">
        <v>59</v>
      </c>
      <c r="W169" s="353" t="s">
        <v>59</v>
      </c>
    </row>
    <row r="170" spans="1:23" ht="31.5">
      <c r="A170" s="353" t="s">
        <v>59</v>
      </c>
      <c r="B170" s="359" t="s">
        <v>491</v>
      </c>
      <c r="C170" s="358">
        <v>637000000</v>
      </c>
      <c r="D170" s="358">
        <v>0</v>
      </c>
      <c r="E170" s="358">
        <v>0</v>
      </c>
      <c r="F170" s="353" t="s">
        <v>59</v>
      </c>
      <c r="G170" s="358">
        <v>637000000</v>
      </c>
      <c r="H170" s="358">
        <v>637000000</v>
      </c>
      <c r="I170" s="358">
        <v>0</v>
      </c>
      <c r="J170" s="358">
        <v>637000000</v>
      </c>
      <c r="K170" s="358">
        <v>0</v>
      </c>
      <c r="L170" s="358">
        <v>0</v>
      </c>
      <c r="M170" s="353" t="s">
        <v>59</v>
      </c>
      <c r="N170" s="358">
        <v>637000000</v>
      </c>
      <c r="O170" s="358">
        <v>637000000</v>
      </c>
      <c r="P170" s="358">
        <v>0</v>
      </c>
      <c r="Q170" s="353" t="s">
        <v>59</v>
      </c>
      <c r="R170" s="353" t="s">
        <v>59</v>
      </c>
      <c r="S170" s="353" t="s">
        <v>59</v>
      </c>
      <c r="T170" s="357" t="s">
        <v>614</v>
      </c>
      <c r="U170" s="353" t="s">
        <v>59</v>
      </c>
      <c r="V170" s="353" t="s">
        <v>59</v>
      </c>
      <c r="W170" s="357" t="s">
        <v>614</v>
      </c>
    </row>
    <row r="171" spans="1:23" ht="31.5">
      <c r="A171" s="353" t="s">
        <v>59</v>
      </c>
      <c r="B171" s="359" t="s">
        <v>492</v>
      </c>
      <c r="C171" s="358">
        <v>1230000000</v>
      </c>
      <c r="D171" s="358">
        <v>0</v>
      </c>
      <c r="E171" s="358">
        <v>0</v>
      </c>
      <c r="F171" s="353" t="s">
        <v>59</v>
      </c>
      <c r="G171" s="358">
        <v>1230000000</v>
      </c>
      <c r="H171" s="358">
        <v>1230000000</v>
      </c>
      <c r="I171" s="358">
        <v>0</v>
      </c>
      <c r="J171" s="358">
        <v>1230000000</v>
      </c>
      <c r="K171" s="358">
        <v>0</v>
      </c>
      <c r="L171" s="358">
        <v>0</v>
      </c>
      <c r="M171" s="353" t="s">
        <v>59</v>
      </c>
      <c r="N171" s="358">
        <v>1230000000</v>
      </c>
      <c r="O171" s="358">
        <v>1230000000</v>
      </c>
      <c r="P171" s="358">
        <v>0</v>
      </c>
      <c r="Q171" s="353" t="s">
        <v>59</v>
      </c>
      <c r="R171" s="353" t="s">
        <v>59</v>
      </c>
      <c r="S171" s="353" t="s">
        <v>59</v>
      </c>
      <c r="T171" s="357" t="s">
        <v>614</v>
      </c>
      <c r="U171" s="353" t="s">
        <v>59</v>
      </c>
      <c r="V171" s="353" t="s">
        <v>59</v>
      </c>
      <c r="W171" s="357" t="s">
        <v>614</v>
      </c>
    </row>
    <row r="172" spans="1:23" ht="31.5">
      <c r="A172" s="353" t="s">
        <v>59</v>
      </c>
      <c r="B172" s="359" t="s">
        <v>493</v>
      </c>
      <c r="C172" s="358">
        <v>3296000000</v>
      </c>
      <c r="D172" s="358">
        <v>0</v>
      </c>
      <c r="E172" s="358">
        <v>0</v>
      </c>
      <c r="F172" s="353" t="s">
        <v>59</v>
      </c>
      <c r="G172" s="358">
        <v>3296000000</v>
      </c>
      <c r="H172" s="358">
        <v>3296000000</v>
      </c>
      <c r="I172" s="358">
        <v>0</v>
      </c>
      <c r="J172" s="358">
        <v>3296000000</v>
      </c>
      <c r="K172" s="358">
        <v>0</v>
      </c>
      <c r="L172" s="358">
        <v>0</v>
      </c>
      <c r="M172" s="353" t="s">
        <v>59</v>
      </c>
      <c r="N172" s="358">
        <v>3296000000</v>
      </c>
      <c r="O172" s="358">
        <v>3296000000</v>
      </c>
      <c r="P172" s="358">
        <v>0</v>
      </c>
      <c r="Q172" s="353" t="s">
        <v>59</v>
      </c>
      <c r="R172" s="353" t="s">
        <v>59</v>
      </c>
      <c r="S172" s="353" t="s">
        <v>59</v>
      </c>
      <c r="T172" s="357" t="s">
        <v>614</v>
      </c>
      <c r="U172" s="353" t="s">
        <v>59</v>
      </c>
      <c r="V172" s="353" t="s">
        <v>59</v>
      </c>
      <c r="W172" s="357" t="s">
        <v>614</v>
      </c>
    </row>
    <row r="173" spans="1:23" ht="31.5">
      <c r="A173" s="353" t="s">
        <v>59</v>
      </c>
      <c r="B173" s="359" t="s">
        <v>494</v>
      </c>
      <c r="C173" s="358">
        <v>341000000</v>
      </c>
      <c r="D173" s="358">
        <v>0</v>
      </c>
      <c r="E173" s="358">
        <v>0</v>
      </c>
      <c r="F173" s="353" t="s">
        <v>59</v>
      </c>
      <c r="G173" s="358">
        <v>341000000</v>
      </c>
      <c r="H173" s="358">
        <v>341000000</v>
      </c>
      <c r="I173" s="358">
        <v>0</v>
      </c>
      <c r="J173" s="358">
        <v>341000000</v>
      </c>
      <c r="K173" s="358">
        <v>0</v>
      </c>
      <c r="L173" s="358">
        <v>0</v>
      </c>
      <c r="M173" s="353" t="s">
        <v>59</v>
      </c>
      <c r="N173" s="358">
        <v>341000000</v>
      </c>
      <c r="O173" s="358">
        <v>341000000</v>
      </c>
      <c r="P173" s="358">
        <v>0</v>
      </c>
      <c r="Q173" s="353" t="s">
        <v>59</v>
      </c>
      <c r="R173" s="353" t="s">
        <v>59</v>
      </c>
      <c r="S173" s="353" t="s">
        <v>59</v>
      </c>
      <c r="T173" s="357" t="s">
        <v>614</v>
      </c>
      <c r="U173" s="353" t="s">
        <v>59</v>
      </c>
      <c r="V173" s="353" t="s">
        <v>59</v>
      </c>
      <c r="W173" s="357" t="s">
        <v>614</v>
      </c>
    </row>
    <row r="174" spans="1:23" ht="31.5">
      <c r="A174" s="353" t="s">
        <v>59</v>
      </c>
      <c r="B174" s="359" t="s">
        <v>495</v>
      </c>
      <c r="C174" s="358">
        <v>1253000000</v>
      </c>
      <c r="D174" s="358">
        <v>0</v>
      </c>
      <c r="E174" s="358">
        <v>0</v>
      </c>
      <c r="F174" s="353" t="s">
        <v>59</v>
      </c>
      <c r="G174" s="358">
        <v>1253000000</v>
      </c>
      <c r="H174" s="358">
        <v>1253000000</v>
      </c>
      <c r="I174" s="358">
        <v>0</v>
      </c>
      <c r="J174" s="358">
        <v>1253000000</v>
      </c>
      <c r="K174" s="358">
        <v>0</v>
      </c>
      <c r="L174" s="358">
        <v>0</v>
      </c>
      <c r="M174" s="353" t="s">
        <v>59</v>
      </c>
      <c r="N174" s="358">
        <v>1253000000</v>
      </c>
      <c r="O174" s="358">
        <v>1253000000</v>
      </c>
      <c r="P174" s="358">
        <v>0</v>
      </c>
      <c r="Q174" s="353" t="s">
        <v>59</v>
      </c>
      <c r="R174" s="353" t="s">
        <v>59</v>
      </c>
      <c r="S174" s="353" t="s">
        <v>59</v>
      </c>
      <c r="T174" s="357" t="s">
        <v>614</v>
      </c>
      <c r="U174" s="353" t="s">
        <v>59</v>
      </c>
      <c r="V174" s="353" t="s">
        <v>59</v>
      </c>
      <c r="W174" s="357" t="s">
        <v>614</v>
      </c>
    </row>
    <row r="175" spans="1:23" ht="31.5">
      <c r="A175" s="353" t="s">
        <v>59</v>
      </c>
      <c r="B175" s="359" t="s">
        <v>496</v>
      </c>
      <c r="C175" s="358">
        <v>341000000</v>
      </c>
      <c r="D175" s="358">
        <v>0</v>
      </c>
      <c r="E175" s="358">
        <v>0</v>
      </c>
      <c r="F175" s="353" t="s">
        <v>59</v>
      </c>
      <c r="G175" s="358">
        <v>341000000</v>
      </c>
      <c r="H175" s="358">
        <v>341000000</v>
      </c>
      <c r="I175" s="358">
        <v>0</v>
      </c>
      <c r="J175" s="358">
        <v>341000000</v>
      </c>
      <c r="K175" s="358">
        <v>0</v>
      </c>
      <c r="L175" s="358">
        <v>0</v>
      </c>
      <c r="M175" s="353" t="s">
        <v>59</v>
      </c>
      <c r="N175" s="358">
        <v>341000000</v>
      </c>
      <c r="O175" s="358">
        <v>341000000</v>
      </c>
      <c r="P175" s="358">
        <v>0</v>
      </c>
      <c r="Q175" s="353" t="s">
        <v>59</v>
      </c>
      <c r="R175" s="353" t="s">
        <v>59</v>
      </c>
      <c r="S175" s="353" t="s">
        <v>59</v>
      </c>
      <c r="T175" s="357" t="s">
        <v>614</v>
      </c>
      <c r="U175" s="353" t="s">
        <v>59</v>
      </c>
      <c r="V175" s="353" t="s">
        <v>59</v>
      </c>
      <c r="W175" s="357" t="s">
        <v>614</v>
      </c>
    </row>
    <row r="176" spans="1:23" ht="47.25">
      <c r="A176" s="353" t="s">
        <v>59</v>
      </c>
      <c r="B176" s="359" t="s">
        <v>497</v>
      </c>
      <c r="C176" s="358">
        <v>7574000</v>
      </c>
      <c r="D176" s="358">
        <v>7574000</v>
      </c>
      <c r="E176" s="358">
        <v>0</v>
      </c>
      <c r="F176" s="353" t="s">
        <v>59</v>
      </c>
      <c r="G176" s="358">
        <v>0</v>
      </c>
      <c r="H176" s="358">
        <v>0</v>
      </c>
      <c r="I176" s="358">
        <v>0</v>
      </c>
      <c r="J176" s="358">
        <v>7574000</v>
      </c>
      <c r="K176" s="358">
        <v>7574000</v>
      </c>
      <c r="L176" s="358">
        <v>0</v>
      </c>
      <c r="M176" s="353" t="s">
        <v>59</v>
      </c>
      <c r="N176" s="358">
        <v>0</v>
      </c>
      <c r="O176" s="358">
        <v>0</v>
      </c>
      <c r="P176" s="358">
        <v>0</v>
      </c>
      <c r="Q176" s="353" t="s">
        <v>59</v>
      </c>
      <c r="R176" s="353" t="s">
        <v>59</v>
      </c>
      <c r="S176" s="353" t="s">
        <v>59</v>
      </c>
      <c r="T176" s="357" t="s">
        <v>614</v>
      </c>
      <c r="U176" s="357" t="s">
        <v>614</v>
      </c>
      <c r="V176" s="353" t="s">
        <v>59</v>
      </c>
      <c r="W176" s="353" t="s">
        <v>59</v>
      </c>
    </row>
    <row r="177" spans="1:23" ht="31.5">
      <c r="A177" s="353" t="s">
        <v>59</v>
      </c>
      <c r="B177" s="359" t="s">
        <v>498</v>
      </c>
      <c r="C177" s="358">
        <v>1530000000</v>
      </c>
      <c r="D177" s="358">
        <v>0</v>
      </c>
      <c r="E177" s="358">
        <v>0</v>
      </c>
      <c r="F177" s="353" t="s">
        <v>59</v>
      </c>
      <c r="G177" s="358">
        <v>1530000000</v>
      </c>
      <c r="H177" s="358">
        <v>1530000000</v>
      </c>
      <c r="I177" s="358">
        <v>0</v>
      </c>
      <c r="J177" s="358">
        <v>1530000000</v>
      </c>
      <c r="K177" s="358">
        <v>0</v>
      </c>
      <c r="L177" s="358">
        <v>0</v>
      </c>
      <c r="M177" s="353" t="s">
        <v>59</v>
      </c>
      <c r="N177" s="358">
        <v>1530000000</v>
      </c>
      <c r="O177" s="358">
        <v>1530000000</v>
      </c>
      <c r="P177" s="358">
        <v>0</v>
      </c>
      <c r="Q177" s="353" t="s">
        <v>59</v>
      </c>
      <c r="R177" s="353" t="s">
        <v>59</v>
      </c>
      <c r="S177" s="353" t="s">
        <v>59</v>
      </c>
      <c r="T177" s="357" t="s">
        <v>614</v>
      </c>
      <c r="U177" s="353" t="s">
        <v>59</v>
      </c>
      <c r="V177" s="353" t="s">
        <v>59</v>
      </c>
      <c r="W177" s="357" t="s">
        <v>614</v>
      </c>
    </row>
    <row r="178" spans="1:23" ht="31.5">
      <c r="A178" s="353" t="s">
        <v>59</v>
      </c>
      <c r="B178" s="359" t="s">
        <v>499</v>
      </c>
      <c r="C178" s="358">
        <v>894000000</v>
      </c>
      <c r="D178" s="358">
        <v>0</v>
      </c>
      <c r="E178" s="358">
        <v>0</v>
      </c>
      <c r="F178" s="353" t="s">
        <v>59</v>
      </c>
      <c r="G178" s="358">
        <v>894000000</v>
      </c>
      <c r="H178" s="358">
        <v>894000000</v>
      </c>
      <c r="I178" s="358">
        <v>0</v>
      </c>
      <c r="J178" s="358">
        <v>894000000</v>
      </c>
      <c r="K178" s="358">
        <v>0</v>
      </c>
      <c r="L178" s="358">
        <v>0</v>
      </c>
      <c r="M178" s="353" t="s">
        <v>59</v>
      </c>
      <c r="N178" s="358">
        <v>894000000</v>
      </c>
      <c r="O178" s="358">
        <v>894000000</v>
      </c>
      <c r="P178" s="358">
        <v>0</v>
      </c>
      <c r="Q178" s="353" t="s">
        <v>59</v>
      </c>
      <c r="R178" s="353" t="s">
        <v>59</v>
      </c>
      <c r="S178" s="353" t="s">
        <v>59</v>
      </c>
      <c r="T178" s="357" t="s">
        <v>614</v>
      </c>
      <c r="U178" s="353" t="s">
        <v>59</v>
      </c>
      <c r="V178" s="353" t="s">
        <v>59</v>
      </c>
      <c r="W178" s="357" t="s">
        <v>614</v>
      </c>
    </row>
    <row r="179" spans="1:23" ht="31.5">
      <c r="A179" s="353" t="s">
        <v>59</v>
      </c>
      <c r="B179" s="359" t="s">
        <v>500</v>
      </c>
      <c r="C179" s="358">
        <v>1187000000</v>
      </c>
      <c r="D179" s="358">
        <v>0</v>
      </c>
      <c r="E179" s="358">
        <v>0</v>
      </c>
      <c r="F179" s="353" t="s">
        <v>59</v>
      </c>
      <c r="G179" s="358">
        <v>1187000000</v>
      </c>
      <c r="H179" s="358">
        <v>1187000000</v>
      </c>
      <c r="I179" s="358">
        <v>0</v>
      </c>
      <c r="J179" s="358">
        <v>1187000000</v>
      </c>
      <c r="K179" s="358">
        <v>0</v>
      </c>
      <c r="L179" s="358">
        <v>0</v>
      </c>
      <c r="M179" s="353" t="s">
        <v>59</v>
      </c>
      <c r="N179" s="358">
        <v>1187000000</v>
      </c>
      <c r="O179" s="358">
        <v>1187000000</v>
      </c>
      <c r="P179" s="358">
        <v>0</v>
      </c>
      <c r="Q179" s="353" t="s">
        <v>59</v>
      </c>
      <c r="R179" s="353" t="s">
        <v>59</v>
      </c>
      <c r="S179" s="353" t="s">
        <v>59</v>
      </c>
      <c r="T179" s="357" t="s">
        <v>614</v>
      </c>
      <c r="U179" s="353" t="s">
        <v>59</v>
      </c>
      <c r="V179" s="353" t="s">
        <v>59</v>
      </c>
      <c r="W179" s="357" t="s">
        <v>614</v>
      </c>
    </row>
    <row r="180" spans="1:23" ht="31.5">
      <c r="A180" s="353" t="s">
        <v>59</v>
      </c>
      <c r="B180" s="359" t="s">
        <v>501</v>
      </c>
      <c r="C180" s="358">
        <v>696000000</v>
      </c>
      <c r="D180" s="358">
        <v>0</v>
      </c>
      <c r="E180" s="358">
        <v>0</v>
      </c>
      <c r="F180" s="353" t="s">
        <v>59</v>
      </c>
      <c r="G180" s="358">
        <v>696000000</v>
      </c>
      <c r="H180" s="358">
        <v>696000000</v>
      </c>
      <c r="I180" s="358">
        <v>0</v>
      </c>
      <c r="J180" s="358">
        <v>696000000</v>
      </c>
      <c r="K180" s="358">
        <v>0</v>
      </c>
      <c r="L180" s="358">
        <v>0</v>
      </c>
      <c r="M180" s="353" t="s">
        <v>59</v>
      </c>
      <c r="N180" s="358">
        <v>696000000</v>
      </c>
      <c r="O180" s="358">
        <v>696000000</v>
      </c>
      <c r="P180" s="358">
        <v>0</v>
      </c>
      <c r="Q180" s="353" t="s">
        <v>59</v>
      </c>
      <c r="R180" s="353" t="s">
        <v>59</v>
      </c>
      <c r="S180" s="353" t="s">
        <v>59</v>
      </c>
      <c r="T180" s="357" t="s">
        <v>614</v>
      </c>
      <c r="U180" s="353" t="s">
        <v>59</v>
      </c>
      <c r="V180" s="353" t="s">
        <v>59</v>
      </c>
      <c r="W180" s="357" t="s">
        <v>614</v>
      </c>
    </row>
    <row r="181" spans="1:23" ht="31.5">
      <c r="A181" s="353" t="s">
        <v>59</v>
      </c>
      <c r="B181" s="359" t="s">
        <v>502</v>
      </c>
      <c r="C181" s="358">
        <v>545000000</v>
      </c>
      <c r="D181" s="358">
        <v>0</v>
      </c>
      <c r="E181" s="358">
        <v>0</v>
      </c>
      <c r="F181" s="353" t="s">
        <v>59</v>
      </c>
      <c r="G181" s="358">
        <v>545000000</v>
      </c>
      <c r="H181" s="358">
        <v>545000000</v>
      </c>
      <c r="I181" s="358">
        <v>0</v>
      </c>
      <c r="J181" s="358">
        <v>545000000</v>
      </c>
      <c r="K181" s="358">
        <v>0</v>
      </c>
      <c r="L181" s="358">
        <v>0</v>
      </c>
      <c r="M181" s="353" t="s">
        <v>59</v>
      </c>
      <c r="N181" s="358">
        <v>545000000</v>
      </c>
      <c r="O181" s="358">
        <v>545000000</v>
      </c>
      <c r="P181" s="358">
        <v>0</v>
      </c>
      <c r="Q181" s="353" t="s">
        <v>59</v>
      </c>
      <c r="R181" s="353" t="s">
        <v>59</v>
      </c>
      <c r="S181" s="353" t="s">
        <v>59</v>
      </c>
      <c r="T181" s="357" t="s">
        <v>614</v>
      </c>
      <c r="U181" s="353" t="s">
        <v>59</v>
      </c>
      <c r="V181" s="353" t="s">
        <v>59</v>
      </c>
      <c r="W181" s="357" t="s">
        <v>614</v>
      </c>
    </row>
    <row r="182" spans="1:23" ht="31.5">
      <c r="A182" s="353" t="s">
        <v>59</v>
      </c>
      <c r="B182" s="359" t="s">
        <v>503</v>
      </c>
      <c r="C182" s="358">
        <v>733000000</v>
      </c>
      <c r="D182" s="358">
        <v>0</v>
      </c>
      <c r="E182" s="358">
        <v>0</v>
      </c>
      <c r="F182" s="353" t="s">
        <v>59</v>
      </c>
      <c r="G182" s="358">
        <v>733000000</v>
      </c>
      <c r="H182" s="358">
        <v>733000000</v>
      </c>
      <c r="I182" s="358">
        <v>0</v>
      </c>
      <c r="J182" s="358">
        <v>733000000</v>
      </c>
      <c r="K182" s="358">
        <v>0</v>
      </c>
      <c r="L182" s="358">
        <v>0</v>
      </c>
      <c r="M182" s="353" t="s">
        <v>59</v>
      </c>
      <c r="N182" s="358">
        <v>733000000</v>
      </c>
      <c r="O182" s="358">
        <v>733000000</v>
      </c>
      <c r="P182" s="358">
        <v>0</v>
      </c>
      <c r="Q182" s="353" t="s">
        <v>59</v>
      </c>
      <c r="R182" s="353" t="s">
        <v>59</v>
      </c>
      <c r="S182" s="353" t="s">
        <v>59</v>
      </c>
      <c r="T182" s="357" t="s">
        <v>614</v>
      </c>
      <c r="U182" s="353" t="s">
        <v>59</v>
      </c>
      <c r="V182" s="353" t="s">
        <v>59</v>
      </c>
      <c r="W182" s="357" t="s">
        <v>614</v>
      </c>
    </row>
    <row r="183" spans="1:23" ht="31.5">
      <c r="A183" s="353" t="s">
        <v>59</v>
      </c>
      <c r="B183" s="359" t="s">
        <v>504</v>
      </c>
      <c r="C183" s="358">
        <v>4076000000</v>
      </c>
      <c r="D183" s="358">
        <v>0</v>
      </c>
      <c r="E183" s="358">
        <v>0</v>
      </c>
      <c r="F183" s="353" t="s">
        <v>59</v>
      </c>
      <c r="G183" s="358">
        <v>4076000000</v>
      </c>
      <c r="H183" s="358">
        <v>4076000000</v>
      </c>
      <c r="I183" s="358">
        <v>0</v>
      </c>
      <c r="J183" s="358">
        <v>4076000000</v>
      </c>
      <c r="K183" s="358">
        <v>0</v>
      </c>
      <c r="L183" s="358">
        <v>0</v>
      </c>
      <c r="M183" s="353" t="s">
        <v>59</v>
      </c>
      <c r="N183" s="358">
        <v>4076000000</v>
      </c>
      <c r="O183" s="358">
        <v>4076000000</v>
      </c>
      <c r="P183" s="358">
        <v>0</v>
      </c>
      <c r="Q183" s="353" t="s">
        <v>59</v>
      </c>
      <c r="R183" s="353" t="s">
        <v>59</v>
      </c>
      <c r="S183" s="353" t="s">
        <v>59</v>
      </c>
      <c r="T183" s="357" t="s">
        <v>614</v>
      </c>
      <c r="U183" s="353" t="s">
        <v>59</v>
      </c>
      <c r="V183" s="353" t="s">
        <v>59</v>
      </c>
      <c r="W183" s="357" t="s">
        <v>614</v>
      </c>
    </row>
    <row r="184" spans="1:23" ht="31.5">
      <c r="A184" s="353" t="s">
        <v>59</v>
      </c>
      <c r="B184" s="359" t="s">
        <v>505</v>
      </c>
      <c r="C184" s="358">
        <v>310000000</v>
      </c>
      <c r="D184" s="358">
        <v>0</v>
      </c>
      <c r="E184" s="358">
        <v>0</v>
      </c>
      <c r="F184" s="353" t="s">
        <v>59</v>
      </c>
      <c r="G184" s="358">
        <v>310000000</v>
      </c>
      <c r="H184" s="358">
        <v>310000000</v>
      </c>
      <c r="I184" s="358">
        <v>0</v>
      </c>
      <c r="J184" s="358">
        <v>310000000</v>
      </c>
      <c r="K184" s="358">
        <v>0</v>
      </c>
      <c r="L184" s="358">
        <v>0</v>
      </c>
      <c r="M184" s="353" t="s">
        <v>59</v>
      </c>
      <c r="N184" s="358">
        <v>310000000</v>
      </c>
      <c r="O184" s="358">
        <v>310000000</v>
      </c>
      <c r="P184" s="358">
        <v>0</v>
      </c>
      <c r="Q184" s="353" t="s">
        <v>59</v>
      </c>
      <c r="R184" s="353" t="s">
        <v>59</v>
      </c>
      <c r="S184" s="353" t="s">
        <v>59</v>
      </c>
      <c r="T184" s="357" t="s">
        <v>614</v>
      </c>
      <c r="U184" s="353" t="s">
        <v>59</v>
      </c>
      <c r="V184" s="353" t="s">
        <v>59</v>
      </c>
      <c r="W184" s="357" t="s">
        <v>614</v>
      </c>
    </row>
    <row r="185" spans="1:23" ht="31.5">
      <c r="A185" s="353" t="s">
        <v>59</v>
      </c>
      <c r="B185" s="359" t="s">
        <v>506</v>
      </c>
      <c r="C185" s="358">
        <v>2626000000</v>
      </c>
      <c r="D185" s="358">
        <v>0</v>
      </c>
      <c r="E185" s="358">
        <v>0</v>
      </c>
      <c r="F185" s="353" t="s">
        <v>59</v>
      </c>
      <c r="G185" s="358">
        <v>2626000000</v>
      </c>
      <c r="H185" s="358">
        <v>2626000000</v>
      </c>
      <c r="I185" s="358">
        <v>0</v>
      </c>
      <c r="J185" s="358">
        <v>2626000000</v>
      </c>
      <c r="K185" s="358">
        <v>0</v>
      </c>
      <c r="L185" s="358">
        <v>0</v>
      </c>
      <c r="M185" s="353" t="s">
        <v>59</v>
      </c>
      <c r="N185" s="358">
        <v>2626000000</v>
      </c>
      <c r="O185" s="358">
        <v>2626000000</v>
      </c>
      <c r="P185" s="358">
        <v>0</v>
      </c>
      <c r="Q185" s="353" t="s">
        <v>59</v>
      </c>
      <c r="R185" s="353" t="s">
        <v>59</v>
      </c>
      <c r="S185" s="353" t="s">
        <v>59</v>
      </c>
      <c r="T185" s="357" t="s">
        <v>614</v>
      </c>
      <c r="U185" s="353" t="s">
        <v>59</v>
      </c>
      <c r="V185" s="353" t="s">
        <v>59</v>
      </c>
      <c r="W185" s="357" t="s">
        <v>614</v>
      </c>
    </row>
    <row r="186" spans="1:23" ht="31.5">
      <c r="A186" s="353" t="s">
        <v>59</v>
      </c>
      <c r="B186" s="359" t="s">
        <v>507</v>
      </c>
      <c r="C186" s="358">
        <v>2659000000</v>
      </c>
      <c r="D186" s="358">
        <v>0</v>
      </c>
      <c r="E186" s="358">
        <v>0</v>
      </c>
      <c r="F186" s="353" t="s">
        <v>59</v>
      </c>
      <c r="G186" s="358">
        <v>2659000000</v>
      </c>
      <c r="H186" s="358">
        <v>2659000000</v>
      </c>
      <c r="I186" s="358">
        <v>0</v>
      </c>
      <c r="J186" s="358">
        <v>2659000000</v>
      </c>
      <c r="K186" s="358">
        <v>0</v>
      </c>
      <c r="L186" s="358">
        <v>0</v>
      </c>
      <c r="M186" s="353" t="s">
        <v>59</v>
      </c>
      <c r="N186" s="358">
        <v>2659000000</v>
      </c>
      <c r="O186" s="358">
        <v>2659000000</v>
      </c>
      <c r="P186" s="358">
        <v>0</v>
      </c>
      <c r="Q186" s="353" t="s">
        <v>59</v>
      </c>
      <c r="R186" s="353" t="s">
        <v>59</v>
      </c>
      <c r="S186" s="353" t="s">
        <v>59</v>
      </c>
      <c r="T186" s="357" t="s">
        <v>614</v>
      </c>
      <c r="U186" s="353" t="s">
        <v>59</v>
      </c>
      <c r="V186" s="353" t="s">
        <v>59</v>
      </c>
      <c r="W186" s="357" t="s">
        <v>614</v>
      </c>
    </row>
    <row r="187" spans="1:23" ht="31.5">
      <c r="A187" s="353" t="s">
        <v>59</v>
      </c>
      <c r="B187" s="359" t="s">
        <v>508</v>
      </c>
      <c r="C187" s="358">
        <v>2665000000</v>
      </c>
      <c r="D187" s="358">
        <v>0</v>
      </c>
      <c r="E187" s="358">
        <v>0</v>
      </c>
      <c r="F187" s="353" t="s">
        <v>59</v>
      </c>
      <c r="G187" s="358">
        <v>2665000000</v>
      </c>
      <c r="H187" s="358">
        <v>2665000000</v>
      </c>
      <c r="I187" s="358">
        <v>0</v>
      </c>
      <c r="J187" s="358">
        <v>2665000000</v>
      </c>
      <c r="K187" s="358">
        <v>0</v>
      </c>
      <c r="L187" s="358">
        <v>0</v>
      </c>
      <c r="M187" s="353" t="s">
        <v>59</v>
      </c>
      <c r="N187" s="358">
        <v>2665000000</v>
      </c>
      <c r="O187" s="358">
        <v>2665000000</v>
      </c>
      <c r="P187" s="358">
        <v>0</v>
      </c>
      <c r="Q187" s="353" t="s">
        <v>59</v>
      </c>
      <c r="R187" s="353" t="s">
        <v>59</v>
      </c>
      <c r="S187" s="353" t="s">
        <v>59</v>
      </c>
      <c r="T187" s="357" t="s">
        <v>614</v>
      </c>
      <c r="U187" s="353" t="s">
        <v>59</v>
      </c>
      <c r="V187" s="353" t="s">
        <v>59</v>
      </c>
      <c r="W187" s="357" t="s">
        <v>614</v>
      </c>
    </row>
    <row r="188" spans="1:23" ht="31.5">
      <c r="A188" s="353" t="s">
        <v>59</v>
      </c>
      <c r="B188" s="359" t="s">
        <v>509</v>
      </c>
      <c r="C188" s="358">
        <v>797000000</v>
      </c>
      <c r="D188" s="358">
        <v>0</v>
      </c>
      <c r="E188" s="358">
        <v>0</v>
      </c>
      <c r="F188" s="353" t="s">
        <v>59</v>
      </c>
      <c r="G188" s="358">
        <v>797000000</v>
      </c>
      <c r="H188" s="358">
        <v>797000000</v>
      </c>
      <c r="I188" s="358">
        <v>0</v>
      </c>
      <c r="J188" s="358">
        <v>797000000</v>
      </c>
      <c r="K188" s="358">
        <v>0</v>
      </c>
      <c r="L188" s="358">
        <v>0</v>
      </c>
      <c r="M188" s="353" t="s">
        <v>59</v>
      </c>
      <c r="N188" s="358">
        <v>797000000</v>
      </c>
      <c r="O188" s="358">
        <v>797000000</v>
      </c>
      <c r="P188" s="358">
        <v>0</v>
      </c>
      <c r="Q188" s="353" t="s">
        <v>59</v>
      </c>
      <c r="R188" s="353" t="s">
        <v>59</v>
      </c>
      <c r="S188" s="353" t="s">
        <v>59</v>
      </c>
      <c r="T188" s="357" t="s">
        <v>614</v>
      </c>
      <c r="U188" s="353" t="s">
        <v>59</v>
      </c>
      <c r="V188" s="353" t="s">
        <v>59</v>
      </c>
      <c r="W188" s="357" t="s">
        <v>614</v>
      </c>
    </row>
    <row r="189" spans="1:23" ht="31.5">
      <c r="A189" s="353" t="s">
        <v>59</v>
      </c>
      <c r="B189" s="359" t="s">
        <v>510</v>
      </c>
      <c r="C189" s="358">
        <v>1925000000</v>
      </c>
      <c r="D189" s="358">
        <v>0</v>
      </c>
      <c r="E189" s="358">
        <v>0</v>
      </c>
      <c r="F189" s="353" t="s">
        <v>59</v>
      </c>
      <c r="G189" s="358">
        <v>1925000000</v>
      </c>
      <c r="H189" s="358">
        <v>1925000000</v>
      </c>
      <c r="I189" s="358">
        <v>0</v>
      </c>
      <c r="J189" s="358">
        <v>1925000000</v>
      </c>
      <c r="K189" s="358">
        <v>0</v>
      </c>
      <c r="L189" s="358">
        <v>0</v>
      </c>
      <c r="M189" s="353" t="s">
        <v>59</v>
      </c>
      <c r="N189" s="358">
        <v>1925000000</v>
      </c>
      <c r="O189" s="358">
        <v>1925000000</v>
      </c>
      <c r="P189" s="358">
        <v>0</v>
      </c>
      <c r="Q189" s="353" t="s">
        <v>59</v>
      </c>
      <c r="R189" s="353" t="s">
        <v>59</v>
      </c>
      <c r="S189" s="353" t="s">
        <v>59</v>
      </c>
      <c r="T189" s="357" t="s">
        <v>614</v>
      </c>
      <c r="U189" s="353" t="s">
        <v>59</v>
      </c>
      <c r="V189" s="353" t="s">
        <v>59</v>
      </c>
      <c r="W189" s="357" t="s">
        <v>614</v>
      </c>
    </row>
    <row r="190" spans="1:23" ht="31.5">
      <c r="A190" s="353" t="s">
        <v>59</v>
      </c>
      <c r="B190" s="359" t="s">
        <v>511</v>
      </c>
      <c r="C190" s="358">
        <v>240000000</v>
      </c>
      <c r="D190" s="358">
        <v>0</v>
      </c>
      <c r="E190" s="358">
        <v>0</v>
      </c>
      <c r="F190" s="353" t="s">
        <v>59</v>
      </c>
      <c r="G190" s="358">
        <v>240000000</v>
      </c>
      <c r="H190" s="358">
        <v>240000000</v>
      </c>
      <c r="I190" s="358">
        <v>0</v>
      </c>
      <c r="J190" s="358">
        <v>240000000</v>
      </c>
      <c r="K190" s="358">
        <v>0</v>
      </c>
      <c r="L190" s="358">
        <v>0</v>
      </c>
      <c r="M190" s="353" t="s">
        <v>59</v>
      </c>
      <c r="N190" s="358">
        <v>240000000</v>
      </c>
      <c r="O190" s="358">
        <v>240000000</v>
      </c>
      <c r="P190" s="358">
        <v>0</v>
      </c>
      <c r="Q190" s="353" t="s">
        <v>59</v>
      </c>
      <c r="R190" s="353" t="s">
        <v>59</v>
      </c>
      <c r="S190" s="353" t="s">
        <v>59</v>
      </c>
      <c r="T190" s="357" t="s">
        <v>614</v>
      </c>
      <c r="U190" s="353" t="s">
        <v>59</v>
      </c>
      <c r="V190" s="353" t="s">
        <v>59</v>
      </c>
      <c r="W190" s="357" t="s">
        <v>614</v>
      </c>
    </row>
    <row r="191" spans="1:23" ht="31.5">
      <c r="A191" s="353" t="s">
        <v>59</v>
      </c>
      <c r="B191" s="359" t="s">
        <v>512</v>
      </c>
      <c r="C191" s="358">
        <v>3065000000</v>
      </c>
      <c r="D191" s="358">
        <v>0</v>
      </c>
      <c r="E191" s="358">
        <v>0</v>
      </c>
      <c r="F191" s="353" t="s">
        <v>59</v>
      </c>
      <c r="G191" s="358">
        <v>3065000000</v>
      </c>
      <c r="H191" s="358">
        <v>3065000000</v>
      </c>
      <c r="I191" s="358">
        <v>0</v>
      </c>
      <c r="J191" s="358">
        <v>3065000000</v>
      </c>
      <c r="K191" s="358">
        <v>0</v>
      </c>
      <c r="L191" s="358">
        <v>0</v>
      </c>
      <c r="M191" s="353" t="s">
        <v>59</v>
      </c>
      <c r="N191" s="358">
        <v>3065000000</v>
      </c>
      <c r="O191" s="358">
        <v>3065000000</v>
      </c>
      <c r="P191" s="358">
        <v>0</v>
      </c>
      <c r="Q191" s="353" t="s">
        <v>59</v>
      </c>
      <c r="R191" s="353" t="s">
        <v>59</v>
      </c>
      <c r="S191" s="353" t="s">
        <v>59</v>
      </c>
      <c r="T191" s="357" t="s">
        <v>614</v>
      </c>
      <c r="U191" s="353" t="s">
        <v>59</v>
      </c>
      <c r="V191" s="353" t="s">
        <v>59</v>
      </c>
      <c r="W191" s="357" t="s">
        <v>614</v>
      </c>
    </row>
    <row r="192" spans="1:23" ht="31.5">
      <c r="A192" s="353" t="s">
        <v>59</v>
      </c>
      <c r="B192" s="359" t="s">
        <v>513</v>
      </c>
      <c r="C192" s="358">
        <v>424000000</v>
      </c>
      <c r="D192" s="358">
        <v>0</v>
      </c>
      <c r="E192" s="358">
        <v>0</v>
      </c>
      <c r="F192" s="353" t="s">
        <v>59</v>
      </c>
      <c r="G192" s="358">
        <v>424000000</v>
      </c>
      <c r="H192" s="358">
        <v>424000000</v>
      </c>
      <c r="I192" s="358">
        <v>0</v>
      </c>
      <c r="J192" s="358">
        <v>424000000</v>
      </c>
      <c r="K192" s="358">
        <v>0</v>
      </c>
      <c r="L192" s="358">
        <v>0</v>
      </c>
      <c r="M192" s="353" t="s">
        <v>59</v>
      </c>
      <c r="N192" s="358">
        <v>424000000</v>
      </c>
      <c r="O192" s="358">
        <v>424000000</v>
      </c>
      <c r="P192" s="358">
        <v>0</v>
      </c>
      <c r="Q192" s="353" t="s">
        <v>59</v>
      </c>
      <c r="R192" s="353" t="s">
        <v>59</v>
      </c>
      <c r="S192" s="353" t="s">
        <v>59</v>
      </c>
      <c r="T192" s="357" t="s">
        <v>614</v>
      </c>
      <c r="U192" s="353" t="s">
        <v>59</v>
      </c>
      <c r="V192" s="353" t="s">
        <v>59</v>
      </c>
      <c r="W192" s="357" t="s">
        <v>614</v>
      </c>
    </row>
    <row r="193" spans="1:23" ht="47.25">
      <c r="A193" s="353" t="s">
        <v>59</v>
      </c>
      <c r="B193" s="359" t="s">
        <v>514</v>
      </c>
      <c r="C193" s="358">
        <v>3140000000</v>
      </c>
      <c r="D193" s="358">
        <v>3140000000</v>
      </c>
      <c r="E193" s="358">
        <v>0</v>
      </c>
      <c r="F193" s="353" t="s">
        <v>59</v>
      </c>
      <c r="G193" s="358">
        <v>0</v>
      </c>
      <c r="H193" s="358">
        <v>0</v>
      </c>
      <c r="I193" s="358">
        <v>0</v>
      </c>
      <c r="J193" s="358">
        <v>3140000000</v>
      </c>
      <c r="K193" s="358">
        <v>3140000000</v>
      </c>
      <c r="L193" s="358">
        <v>0</v>
      </c>
      <c r="M193" s="353" t="s">
        <v>59</v>
      </c>
      <c r="N193" s="358">
        <v>0</v>
      </c>
      <c r="O193" s="358">
        <v>0</v>
      </c>
      <c r="P193" s="358">
        <v>0</v>
      </c>
      <c r="Q193" s="353" t="s">
        <v>59</v>
      </c>
      <c r="R193" s="353" t="s">
        <v>59</v>
      </c>
      <c r="S193" s="353" t="s">
        <v>59</v>
      </c>
      <c r="T193" s="357" t="s">
        <v>614</v>
      </c>
      <c r="U193" s="357" t="s">
        <v>614</v>
      </c>
      <c r="V193" s="353" t="s">
        <v>59</v>
      </c>
      <c r="W193" s="353" t="s">
        <v>59</v>
      </c>
    </row>
    <row r="194" spans="1:23" ht="47.25">
      <c r="A194" s="353" t="s">
        <v>59</v>
      </c>
      <c r="B194" s="359" t="s">
        <v>515</v>
      </c>
      <c r="C194" s="358">
        <v>1228891000</v>
      </c>
      <c r="D194" s="358">
        <v>1030000000</v>
      </c>
      <c r="E194" s="358">
        <v>0</v>
      </c>
      <c r="F194" s="353" t="s">
        <v>59</v>
      </c>
      <c r="G194" s="358">
        <v>198891000</v>
      </c>
      <c r="H194" s="358">
        <v>198891000</v>
      </c>
      <c r="I194" s="358">
        <v>0</v>
      </c>
      <c r="J194" s="358">
        <v>1228891000</v>
      </c>
      <c r="K194" s="358">
        <v>1030000000</v>
      </c>
      <c r="L194" s="358">
        <v>0</v>
      </c>
      <c r="M194" s="353" t="s">
        <v>59</v>
      </c>
      <c r="N194" s="358">
        <v>198891000</v>
      </c>
      <c r="O194" s="358">
        <v>198891000</v>
      </c>
      <c r="P194" s="358">
        <v>0</v>
      </c>
      <c r="Q194" s="353" t="s">
        <v>59</v>
      </c>
      <c r="R194" s="353" t="s">
        <v>59</v>
      </c>
      <c r="S194" s="353" t="s">
        <v>59</v>
      </c>
      <c r="T194" s="357" t="s">
        <v>614</v>
      </c>
      <c r="U194" s="357" t="s">
        <v>614</v>
      </c>
      <c r="V194" s="353" t="s">
        <v>59</v>
      </c>
      <c r="W194" s="357" t="s">
        <v>614</v>
      </c>
    </row>
    <row r="195" spans="1:23" ht="47.25">
      <c r="A195" s="353" t="s">
        <v>59</v>
      </c>
      <c r="B195" s="359" t="s">
        <v>516</v>
      </c>
      <c r="C195" s="358">
        <v>1228000000</v>
      </c>
      <c r="D195" s="358">
        <v>1228000000</v>
      </c>
      <c r="E195" s="358">
        <v>0</v>
      </c>
      <c r="F195" s="353" t="s">
        <v>59</v>
      </c>
      <c r="G195" s="358">
        <v>0</v>
      </c>
      <c r="H195" s="358">
        <v>0</v>
      </c>
      <c r="I195" s="358">
        <v>0</v>
      </c>
      <c r="J195" s="358">
        <v>1228000000</v>
      </c>
      <c r="K195" s="358">
        <v>1228000000</v>
      </c>
      <c r="L195" s="358">
        <v>0</v>
      </c>
      <c r="M195" s="353" t="s">
        <v>59</v>
      </c>
      <c r="N195" s="358">
        <v>0</v>
      </c>
      <c r="O195" s="358">
        <v>0</v>
      </c>
      <c r="P195" s="358">
        <v>0</v>
      </c>
      <c r="Q195" s="353" t="s">
        <v>59</v>
      </c>
      <c r="R195" s="353" t="s">
        <v>59</v>
      </c>
      <c r="S195" s="353" t="s">
        <v>59</v>
      </c>
      <c r="T195" s="357" t="s">
        <v>614</v>
      </c>
      <c r="U195" s="357" t="s">
        <v>614</v>
      </c>
      <c r="V195" s="353" t="s">
        <v>59</v>
      </c>
      <c r="W195" s="353" t="s">
        <v>59</v>
      </c>
    </row>
    <row r="196" spans="1:23" ht="47.25">
      <c r="A196" s="353" t="s">
        <v>59</v>
      </c>
      <c r="B196" s="359" t="s">
        <v>517</v>
      </c>
      <c r="C196" s="358">
        <v>1254000000</v>
      </c>
      <c r="D196" s="358">
        <v>1254000000</v>
      </c>
      <c r="E196" s="358">
        <v>0</v>
      </c>
      <c r="F196" s="353" t="s">
        <v>59</v>
      </c>
      <c r="G196" s="358">
        <v>0</v>
      </c>
      <c r="H196" s="358">
        <v>0</v>
      </c>
      <c r="I196" s="358">
        <v>0</v>
      </c>
      <c r="J196" s="358">
        <v>1254000000</v>
      </c>
      <c r="K196" s="358">
        <v>1254000000</v>
      </c>
      <c r="L196" s="358">
        <v>0</v>
      </c>
      <c r="M196" s="353" t="s">
        <v>59</v>
      </c>
      <c r="N196" s="358">
        <v>0</v>
      </c>
      <c r="O196" s="358">
        <v>0</v>
      </c>
      <c r="P196" s="358">
        <v>0</v>
      </c>
      <c r="Q196" s="353" t="s">
        <v>59</v>
      </c>
      <c r="R196" s="353" t="s">
        <v>59</v>
      </c>
      <c r="S196" s="353" t="s">
        <v>59</v>
      </c>
      <c r="T196" s="357" t="s">
        <v>614</v>
      </c>
      <c r="U196" s="357" t="s">
        <v>614</v>
      </c>
      <c r="V196" s="353" t="s">
        <v>59</v>
      </c>
      <c r="W196" s="353" t="s">
        <v>59</v>
      </c>
    </row>
    <row r="197" spans="1:23" ht="47.25">
      <c r="A197" s="353" t="s">
        <v>59</v>
      </c>
      <c r="B197" s="359" t="s">
        <v>518</v>
      </c>
      <c r="C197" s="358">
        <v>4730000000</v>
      </c>
      <c r="D197" s="358">
        <v>0</v>
      </c>
      <c r="E197" s="358">
        <v>0</v>
      </c>
      <c r="F197" s="353" t="s">
        <v>59</v>
      </c>
      <c r="G197" s="358">
        <v>4730000000</v>
      </c>
      <c r="H197" s="358">
        <v>4730000000</v>
      </c>
      <c r="I197" s="358">
        <v>0</v>
      </c>
      <c r="J197" s="358">
        <v>4730000000</v>
      </c>
      <c r="K197" s="358">
        <v>0</v>
      </c>
      <c r="L197" s="358">
        <v>0</v>
      </c>
      <c r="M197" s="353" t="s">
        <v>59</v>
      </c>
      <c r="N197" s="358">
        <v>4730000000</v>
      </c>
      <c r="O197" s="358">
        <v>4730000000</v>
      </c>
      <c r="P197" s="358">
        <v>0</v>
      </c>
      <c r="Q197" s="353" t="s">
        <v>59</v>
      </c>
      <c r="R197" s="353" t="s">
        <v>59</v>
      </c>
      <c r="S197" s="353" t="s">
        <v>59</v>
      </c>
      <c r="T197" s="357" t="s">
        <v>614</v>
      </c>
      <c r="U197" s="353" t="s">
        <v>59</v>
      </c>
      <c r="V197" s="353" t="s">
        <v>59</v>
      </c>
      <c r="W197" s="357" t="s">
        <v>614</v>
      </c>
    </row>
    <row r="198" spans="1:23" ht="31.5">
      <c r="A198" s="353" t="s">
        <v>59</v>
      </c>
      <c r="B198" s="359" t="s">
        <v>519</v>
      </c>
      <c r="C198" s="358">
        <v>38220000</v>
      </c>
      <c r="D198" s="358">
        <v>0</v>
      </c>
      <c r="E198" s="358">
        <v>0</v>
      </c>
      <c r="F198" s="353" t="s">
        <v>59</v>
      </c>
      <c r="G198" s="358">
        <v>38220000</v>
      </c>
      <c r="H198" s="358">
        <v>38220000</v>
      </c>
      <c r="I198" s="358">
        <v>0</v>
      </c>
      <c r="J198" s="358">
        <v>38220000</v>
      </c>
      <c r="K198" s="358">
        <v>0</v>
      </c>
      <c r="L198" s="358">
        <v>0</v>
      </c>
      <c r="M198" s="353" t="s">
        <v>59</v>
      </c>
      <c r="N198" s="358">
        <v>38220000</v>
      </c>
      <c r="O198" s="358">
        <v>38220000</v>
      </c>
      <c r="P198" s="358">
        <v>0</v>
      </c>
      <c r="Q198" s="353" t="s">
        <v>59</v>
      </c>
      <c r="R198" s="353" t="s">
        <v>59</v>
      </c>
      <c r="S198" s="353" t="s">
        <v>59</v>
      </c>
      <c r="T198" s="357" t="s">
        <v>614</v>
      </c>
      <c r="U198" s="353" t="s">
        <v>59</v>
      </c>
      <c r="V198" s="353" t="s">
        <v>59</v>
      </c>
      <c r="W198" s="357" t="s">
        <v>614</v>
      </c>
    </row>
    <row r="199" spans="1:23" ht="47.25">
      <c r="A199" s="353" t="s">
        <v>59</v>
      </c>
      <c r="B199" s="359" t="s">
        <v>520</v>
      </c>
      <c r="C199" s="358">
        <v>2416000000</v>
      </c>
      <c r="D199" s="358">
        <v>2416000000</v>
      </c>
      <c r="E199" s="358">
        <v>0</v>
      </c>
      <c r="F199" s="353" t="s">
        <v>59</v>
      </c>
      <c r="G199" s="358">
        <v>0</v>
      </c>
      <c r="H199" s="358">
        <v>0</v>
      </c>
      <c r="I199" s="358">
        <v>0</v>
      </c>
      <c r="J199" s="358">
        <v>2416000000</v>
      </c>
      <c r="K199" s="358">
        <v>2416000000</v>
      </c>
      <c r="L199" s="358">
        <v>0</v>
      </c>
      <c r="M199" s="353" t="s">
        <v>59</v>
      </c>
      <c r="N199" s="358">
        <v>0</v>
      </c>
      <c r="O199" s="358">
        <v>0</v>
      </c>
      <c r="P199" s="358">
        <v>0</v>
      </c>
      <c r="Q199" s="353" t="s">
        <v>59</v>
      </c>
      <c r="R199" s="353" t="s">
        <v>59</v>
      </c>
      <c r="S199" s="353" t="s">
        <v>59</v>
      </c>
      <c r="T199" s="357" t="s">
        <v>614</v>
      </c>
      <c r="U199" s="357" t="s">
        <v>614</v>
      </c>
      <c r="V199" s="353" t="s">
        <v>59</v>
      </c>
      <c r="W199" s="353" t="s">
        <v>59</v>
      </c>
    </row>
    <row r="200" spans="1:23" ht="31.5">
      <c r="A200" s="353" t="s">
        <v>59</v>
      </c>
      <c r="B200" s="359" t="s">
        <v>521</v>
      </c>
      <c r="C200" s="358">
        <v>5417000000</v>
      </c>
      <c r="D200" s="358">
        <v>0</v>
      </c>
      <c r="E200" s="358">
        <v>0</v>
      </c>
      <c r="F200" s="353" t="s">
        <v>59</v>
      </c>
      <c r="G200" s="358">
        <v>5417000000</v>
      </c>
      <c r="H200" s="358">
        <v>5417000000</v>
      </c>
      <c r="I200" s="358">
        <v>0</v>
      </c>
      <c r="J200" s="358">
        <v>5417000000</v>
      </c>
      <c r="K200" s="358">
        <v>0</v>
      </c>
      <c r="L200" s="358">
        <v>0</v>
      </c>
      <c r="M200" s="353" t="s">
        <v>59</v>
      </c>
      <c r="N200" s="358">
        <v>5417000000</v>
      </c>
      <c r="O200" s="358">
        <v>5417000000</v>
      </c>
      <c r="P200" s="358">
        <v>0</v>
      </c>
      <c r="Q200" s="353" t="s">
        <v>59</v>
      </c>
      <c r="R200" s="353" t="s">
        <v>59</v>
      </c>
      <c r="S200" s="353" t="s">
        <v>59</v>
      </c>
      <c r="T200" s="357" t="s">
        <v>614</v>
      </c>
      <c r="U200" s="353" t="s">
        <v>59</v>
      </c>
      <c r="V200" s="353" t="s">
        <v>59</v>
      </c>
      <c r="W200" s="357" t="s">
        <v>614</v>
      </c>
    </row>
    <row r="201" spans="1:23" ht="47.25">
      <c r="A201" s="353" t="s">
        <v>59</v>
      </c>
      <c r="B201" s="359" t="s">
        <v>522</v>
      </c>
      <c r="C201" s="358">
        <v>1316000000</v>
      </c>
      <c r="D201" s="358">
        <v>1316000000</v>
      </c>
      <c r="E201" s="358">
        <v>0</v>
      </c>
      <c r="F201" s="353" t="s">
        <v>59</v>
      </c>
      <c r="G201" s="358">
        <v>0</v>
      </c>
      <c r="H201" s="358">
        <v>0</v>
      </c>
      <c r="I201" s="358">
        <v>0</v>
      </c>
      <c r="J201" s="358">
        <v>1316000000</v>
      </c>
      <c r="K201" s="358">
        <v>1316000000</v>
      </c>
      <c r="L201" s="358">
        <v>0</v>
      </c>
      <c r="M201" s="353" t="s">
        <v>59</v>
      </c>
      <c r="N201" s="358">
        <v>0</v>
      </c>
      <c r="O201" s="358">
        <v>0</v>
      </c>
      <c r="P201" s="358">
        <v>0</v>
      </c>
      <c r="Q201" s="353" t="s">
        <v>59</v>
      </c>
      <c r="R201" s="353" t="s">
        <v>59</v>
      </c>
      <c r="S201" s="353" t="s">
        <v>59</v>
      </c>
      <c r="T201" s="357" t="s">
        <v>614</v>
      </c>
      <c r="U201" s="357" t="s">
        <v>614</v>
      </c>
      <c r="V201" s="353" t="s">
        <v>59</v>
      </c>
      <c r="W201" s="353" t="s">
        <v>59</v>
      </c>
    </row>
    <row r="202" spans="1:23" ht="47.25">
      <c r="A202" s="353" t="s">
        <v>59</v>
      </c>
      <c r="B202" s="359" t="s">
        <v>523</v>
      </c>
      <c r="C202" s="358">
        <v>1316000000</v>
      </c>
      <c r="D202" s="358">
        <v>1316000000</v>
      </c>
      <c r="E202" s="358">
        <v>0</v>
      </c>
      <c r="F202" s="353" t="s">
        <v>59</v>
      </c>
      <c r="G202" s="358">
        <v>0</v>
      </c>
      <c r="H202" s="358">
        <v>0</v>
      </c>
      <c r="I202" s="358">
        <v>0</v>
      </c>
      <c r="J202" s="358">
        <v>1316000000</v>
      </c>
      <c r="K202" s="358">
        <v>1316000000</v>
      </c>
      <c r="L202" s="358">
        <v>0</v>
      </c>
      <c r="M202" s="353" t="s">
        <v>59</v>
      </c>
      <c r="N202" s="358">
        <v>0</v>
      </c>
      <c r="O202" s="358">
        <v>0</v>
      </c>
      <c r="P202" s="358">
        <v>0</v>
      </c>
      <c r="Q202" s="353" t="s">
        <v>59</v>
      </c>
      <c r="R202" s="353" t="s">
        <v>59</v>
      </c>
      <c r="S202" s="353" t="s">
        <v>59</v>
      </c>
      <c r="T202" s="357" t="s">
        <v>614</v>
      </c>
      <c r="U202" s="357" t="s">
        <v>614</v>
      </c>
      <c r="V202" s="353" t="s">
        <v>59</v>
      </c>
      <c r="W202" s="353" t="s">
        <v>59</v>
      </c>
    </row>
    <row r="203" spans="1:23" ht="47.25">
      <c r="A203" s="353" t="s">
        <v>59</v>
      </c>
      <c r="B203" s="359" t="s">
        <v>524</v>
      </c>
      <c r="C203" s="358">
        <v>50000000</v>
      </c>
      <c r="D203" s="358">
        <v>50000000</v>
      </c>
      <c r="E203" s="358">
        <v>0</v>
      </c>
      <c r="F203" s="353" t="s">
        <v>59</v>
      </c>
      <c r="G203" s="358">
        <v>0</v>
      </c>
      <c r="H203" s="358">
        <v>0</v>
      </c>
      <c r="I203" s="358">
        <v>0</v>
      </c>
      <c r="J203" s="358">
        <v>50000000</v>
      </c>
      <c r="K203" s="358">
        <v>50000000</v>
      </c>
      <c r="L203" s="358">
        <v>0</v>
      </c>
      <c r="M203" s="353" t="s">
        <v>59</v>
      </c>
      <c r="N203" s="358">
        <v>0</v>
      </c>
      <c r="O203" s="358">
        <v>0</v>
      </c>
      <c r="P203" s="358">
        <v>0</v>
      </c>
      <c r="Q203" s="353" t="s">
        <v>59</v>
      </c>
      <c r="R203" s="353" t="s">
        <v>59</v>
      </c>
      <c r="S203" s="353" t="s">
        <v>59</v>
      </c>
      <c r="T203" s="357" t="s">
        <v>614</v>
      </c>
      <c r="U203" s="357" t="s">
        <v>614</v>
      </c>
      <c r="V203" s="353" t="s">
        <v>59</v>
      </c>
      <c r="W203" s="353" t="s">
        <v>59</v>
      </c>
    </row>
    <row r="204" spans="1:23" ht="47.25">
      <c r="A204" s="353" t="s">
        <v>59</v>
      </c>
      <c r="B204" s="359" t="s">
        <v>525</v>
      </c>
      <c r="C204" s="358">
        <v>9000000000</v>
      </c>
      <c r="D204" s="358">
        <v>9000000000</v>
      </c>
      <c r="E204" s="358">
        <v>0</v>
      </c>
      <c r="F204" s="353" t="s">
        <v>59</v>
      </c>
      <c r="G204" s="358">
        <v>0</v>
      </c>
      <c r="H204" s="358">
        <v>0</v>
      </c>
      <c r="I204" s="358">
        <v>0</v>
      </c>
      <c r="J204" s="358">
        <v>9000000000</v>
      </c>
      <c r="K204" s="358">
        <v>9000000000</v>
      </c>
      <c r="L204" s="358">
        <v>0</v>
      </c>
      <c r="M204" s="353" t="s">
        <v>59</v>
      </c>
      <c r="N204" s="358">
        <v>0</v>
      </c>
      <c r="O204" s="358">
        <v>0</v>
      </c>
      <c r="P204" s="358">
        <v>0</v>
      </c>
      <c r="Q204" s="353" t="s">
        <v>59</v>
      </c>
      <c r="R204" s="353" t="s">
        <v>59</v>
      </c>
      <c r="S204" s="353" t="s">
        <v>59</v>
      </c>
      <c r="T204" s="357" t="s">
        <v>614</v>
      </c>
      <c r="U204" s="357" t="s">
        <v>614</v>
      </c>
      <c r="V204" s="353" t="s">
        <v>59</v>
      </c>
      <c r="W204" s="353" t="s">
        <v>59</v>
      </c>
    </row>
    <row r="205" spans="1:23" ht="47.25">
      <c r="A205" s="353" t="s">
        <v>59</v>
      </c>
      <c r="B205" s="359" t="s">
        <v>526</v>
      </c>
      <c r="C205" s="358">
        <v>18400000000</v>
      </c>
      <c r="D205" s="358">
        <v>18400000000</v>
      </c>
      <c r="E205" s="358">
        <v>0</v>
      </c>
      <c r="F205" s="353" t="s">
        <v>59</v>
      </c>
      <c r="G205" s="358">
        <v>0</v>
      </c>
      <c r="H205" s="358">
        <v>0</v>
      </c>
      <c r="I205" s="358">
        <v>0</v>
      </c>
      <c r="J205" s="358">
        <v>16083947179</v>
      </c>
      <c r="K205" s="358">
        <v>16083947179</v>
      </c>
      <c r="L205" s="358">
        <v>0</v>
      </c>
      <c r="M205" s="353" t="s">
        <v>59</v>
      </c>
      <c r="N205" s="358">
        <v>0</v>
      </c>
      <c r="O205" s="358">
        <v>0</v>
      </c>
      <c r="P205" s="358">
        <v>0</v>
      </c>
      <c r="Q205" s="353" t="s">
        <v>59</v>
      </c>
      <c r="R205" s="353" t="s">
        <v>59</v>
      </c>
      <c r="S205" s="353" t="s">
        <v>59</v>
      </c>
      <c r="T205" s="357" t="s">
        <v>636</v>
      </c>
      <c r="U205" s="357" t="s">
        <v>636</v>
      </c>
      <c r="V205" s="353" t="s">
        <v>59</v>
      </c>
      <c r="W205" s="353" t="s">
        <v>59</v>
      </c>
    </row>
    <row r="206" spans="1:23" ht="63">
      <c r="A206" s="353" t="s">
        <v>59</v>
      </c>
      <c r="B206" s="359" t="s">
        <v>527</v>
      </c>
      <c r="C206" s="358">
        <v>9263000000</v>
      </c>
      <c r="D206" s="358">
        <v>1538000000</v>
      </c>
      <c r="E206" s="358">
        <v>0</v>
      </c>
      <c r="F206" s="353" t="s">
        <v>59</v>
      </c>
      <c r="G206" s="358">
        <v>7725000000</v>
      </c>
      <c r="H206" s="358">
        <v>7725000000</v>
      </c>
      <c r="I206" s="358">
        <v>0</v>
      </c>
      <c r="J206" s="358">
        <v>9263000000</v>
      </c>
      <c r="K206" s="358">
        <v>1538000000</v>
      </c>
      <c r="L206" s="358">
        <v>0</v>
      </c>
      <c r="M206" s="353" t="s">
        <v>59</v>
      </c>
      <c r="N206" s="358">
        <v>7725000000</v>
      </c>
      <c r="O206" s="358">
        <v>7725000000</v>
      </c>
      <c r="P206" s="358">
        <v>0</v>
      </c>
      <c r="Q206" s="353" t="s">
        <v>59</v>
      </c>
      <c r="R206" s="353" t="s">
        <v>59</v>
      </c>
      <c r="S206" s="353" t="s">
        <v>59</v>
      </c>
      <c r="T206" s="357" t="s">
        <v>614</v>
      </c>
      <c r="U206" s="357" t="s">
        <v>614</v>
      </c>
      <c r="V206" s="353" t="s">
        <v>59</v>
      </c>
      <c r="W206" s="357" t="s">
        <v>614</v>
      </c>
    </row>
    <row r="207" spans="1:23" ht="63">
      <c r="A207" s="353" t="s">
        <v>59</v>
      </c>
      <c r="B207" s="359" t="s">
        <v>528</v>
      </c>
      <c r="C207" s="358">
        <v>2333000000</v>
      </c>
      <c r="D207" s="358">
        <v>1624000000</v>
      </c>
      <c r="E207" s="358">
        <v>0</v>
      </c>
      <c r="F207" s="353" t="s">
        <v>59</v>
      </c>
      <c r="G207" s="358">
        <v>709000000</v>
      </c>
      <c r="H207" s="358">
        <v>709000000</v>
      </c>
      <c r="I207" s="358">
        <v>0</v>
      </c>
      <c r="J207" s="358">
        <v>2333000000</v>
      </c>
      <c r="K207" s="358">
        <v>1624000000</v>
      </c>
      <c r="L207" s="358">
        <v>0</v>
      </c>
      <c r="M207" s="353" t="s">
        <v>59</v>
      </c>
      <c r="N207" s="358">
        <v>709000000</v>
      </c>
      <c r="O207" s="358">
        <v>709000000</v>
      </c>
      <c r="P207" s="358">
        <v>0</v>
      </c>
      <c r="Q207" s="353" t="s">
        <v>59</v>
      </c>
      <c r="R207" s="353" t="s">
        <v>59</v>
      </c>
      <c r="S207" s="353" t="s">
        <v>59</v>
      </c>
      <c r="T207" s="357" t="s">
        <v>614</v>
      </c>
      <c r="U207" s="357" t="s">
        <v>614</v>
      </c>
      <c r="V207" s="353" t="s">
        <v>59</v>
      </c>
      <c r="W207" s="357" t="s">
        <v>614</v>
      </c>
    </row>
    <row r="208" spans="1:23" ht="31.5">
      <c r="A208" s="353" t="s">
        <v>59</v>
      </c>
      <c r="B208" s="359" t="s">
        <v>529</v>
      </c>
      <c r="C208" s="358">
        <v>11418000000</v>
      </c>
      <c r="D208" s="358">
        <v>0</v>
      </c>
      <c r="E208" s="358">
        <v>0</v>
      </c>
      <c r="F208" s="353" t="s">
        <v>59</v>
      </c>
      <c r="G208" s="358">
        <v>11418000000</v>
      </c>
      <c r="H208" s="358">
        <v>11418000000</v>
      </c>
      <c r="I208" s="358">
        <v>0</v>
      </c>
      <c r="J208" s="358">
        <v>11418000000</v>
      </c>
      <c r="K208" s="358">
        <v>0</v>
      </c>
      <c r="L208" s="358">
        <v>0</v>
      </c>
      <c r="M208" s="353" t="s">
        <v>59</v>
      </c>
      <c r="N208" s="358">
        <v>11418000000</v>
      </c>
      <c r="O208" s="358">
        <v>11418000000</v>
      </c>
      <c r="P208" s="358">
        <v>0</v>
      </c>
      <c r="Q208" s="353" t="s">
        <v>59</v>
      </c>
      <c r="R208" s="353" t="s">
        <v>59</v>
      </c>
      <c r="S208" s="353" t="s">
        <v>59</v>
      </c>
      <c r="T208" s="357" t="s">
        <v>614</v>
      </c>
      <c r="U208" s="353" t="s">
        <v>59</v>
      </c>
      <c r="V208" s="353" t="s">
        <v>59</v>
      </c>
      <c r="W208" s="357" t="s">
        <v>614</v>
      </c>
    </row>
    <row r="209" spans="1:23" ht="31.5">
      <c r="A209" s="353" t="s">
        <v>59</v>
      </c>
      <c r="B209" s="359" t="s">
        <v>530</v>
      </c>
      <c r="C209" s="358">
        <v>1050000000</v>
      </c>
      <c r="D209" s="358">
        <v>0</v>
      </c>
      <c r="E209" s="358">
        <v>0</v>
      </c>
      <c r="F209" s="353" t="s">
        <v>59</v>
      </c>
      <c r="G209" s="358">
        <v>1050000000</v>
      </c>
      <c r="H209" s="358">
        <v>1050000000</v>
      </c>
      <c r="I209" s="358">
        <v>0</v>
      </c>
      <c r="J209" s="358">
        <v>1050000000</v>
      </c>
      <c r="K209" s="358">
        <v>0</v>
      </c>
      <c r="L209" s="358">
        <v>0</v>
      </c>
      <c r="M209" s="353" t="s">
        <v>59</v>
      </c>
      <c r="N209" s="358">
        <v>1050000000</v>
      </c>
      <c r="O209" s="358">
        <v>1050000000</v>
      </c>
      <c r="P209" s="358">
        <v>0</v>
      </c>
      <c r="Q209" s="353" t="s">
        <v>59</v>
      </c>
      <c r="R209" s="353" t="s">
        <v>59</v>
      </c>
      <c r="S209" s="353" t="s">
        <v>59</v>
      </c>
      <c r="T209" s="357" t="s">
        <v>614</v>
      </c>
      <c r="U209" s="353" t="s">
        <v>59</v>
      </c>
      <c r="V209" s="353" t="s">
        <v>59</v>
      </c>
      <c r="W209" s="357" t="s">
        <v>614</v>
      </c>
    </row>
    <row r="210" spans="1:23" ht="31.5">
      <c r="A210" s="353" t="s">
        <v>59</v>
      </c>
      <c r="B210" s="359" t="s">
        <v>531</v>
      </c>
      <c r="C210" s="358">
        <v>3269000000</v>
      </c>
      <c r="D210" s="358">
        <v>0</v>
      </c>
      <c r="E210" s="358">
        <v>0</v>
      </c>
      <c r="F210" s="353" t="s">
        <v>59</v>
      </c>
      <c r="G210" s="358">
        <v>3269000000</v>
      </c>
      <c r="H210" s="358">
        <v>3269000000</v>
      </c>
      <c r="I210" s="358">
        <v>0</v>
      </c>
      <c r="J210" s="358">
        <v>3269000000</v>
      </c>
      <c r="K210" s="358">
        <v>0</v>
      </c>
      <c r="L210" s="358">
        <v>0</v>
      </c>
      <c r="M210" s="353" t="s">
        <v>59</v>
      </c>
      <c r="N210" s="358">
        <v>3269000000</v>
      </c>
      <c r="O210" s="358">
        <v>3269000000</v>
      </c>
      <c r="P210" s="358">
        <v>0</v>
      </c>
      <c r="Q210" s="353" t="s">
        <v>59</v>
      </c>
      <c r="R210" s="353" t="s">
        <v>59</v>
      </c>
      <c r="S210" s="353" t="s">
        <v>59</v>
      </c>
      <c r="T210" s="357" t="s">
        <v>614</v>
      </c>
      <c r="U210" s="353" t="s">
        <v>59</v>
      </c>
      <c r="V210" s="353" t="s">
        <v>59</v>
      </c>
      <c r="W210" s="357" t="s">
        <v>614</v>
      </c>
    </row>
    <row r="211" spans="1:23" ht="31.5">
      <c r="A211" s="353" t="s">
        <v>59</v>
      </c>
      <c r="B211" s="359" t="s">
        <v>532</v>
      </c>
      <c r="C211" s="358">
        <v>967000000</v>
      </c>
      <c r="D211" s="358">
        <v>0</v>
      </c>
      <c r="E211" s="358">
        <v>0</v>
      </c>
      <c r="F211" s="353" t="s">
        <v>59</v>
      </c>
      <c r="G211" s="358">
        <v>967000000</v>
      </c>
      <c r="H211" s="358">
        <v>967000000</v>
      </c>
      <c r="I211" s="358">
        <v>0</v>
      </c>
      <c r="J211" s="358">
        <v>967000000</v>
      </c>
      <c r="K211" s="358">
        <v>0</v>
      </c>
      <c r="L211" s="358">
        <v>0</v>
      </c>
      <c r="M211" s="353" t="s">
        <v>59</v>
      </c>
      <c r="N211" s="358">
        <v>967000000</v>
      </c>
      <c r="O211" s="358">
        <v>967000000</v>
      </c>
      <c r="P211" s="358">
        <v>0</v>
      </c>
      <c r="Q211" s="353" t="s">
        <v>59</v>
      </c>
      <c r="R211" s="353" t="s">
        <v>59</v>
      </c>
      <c r="S211" s="353" t="s">
        <v>59</v>
      </c>
      <c r="T211" s="357" t="s">
        <v>614</v>
      </c>
      <c r="U211" s="353" t="s">
        <v>59</v>
      </c>
      <c r="V211" s="353" t="s">
        <v>59</v>
      </c>
      <c r="W211" s="357" t="s">
        <v>614</v>
      </c>
    </row>
    <row r="212" spans="1:23" ht="31.5">
      <c r="A212" s="353" t="s">
        <v>59</v>
      </c>
      <c r="B212" s="359" t="s">
        <v>533</v>
      </c>
      <c r="C212" s="358">
        <v>1203000000</v>
      </c>
      <c r="D212" s="358">
        <v>0</v>
      </c>
      <c r="E212" s="358">
        <v>0</v>
      </c>
      <c r="F212" s="353" t="s">
        <v>59</v>
      </c>
      <c r="G212" s="358">
        <v>1203000000</v>
      </c>
      <c r="H212" s="358">
        <v>1203000000</v>
      </c>
      <c r="I212" s="358">
        <v>0</v>
      </c>
      <c r="J212" s="358">
        <v>1203000000</v>
      </c>
      <c r="K212" s="358">
        <v>0</v>
      </c>
      <c r="L212" s="358">
        <v>0</v>
      </c>
      <c r="M212" s="353" t="s">
        <v>59</v>
      </c>
      <c r="N212" s="358">
        <v>1203000000</v>
      </c>
      <c r="O212" s="358">
        <v>1203000000</v>
      </c>
      <c r="P212" s="358">
        <v>0</v>
      </c>
      <c r="Q212" s="353" t="s">
        <v>59</v>
      </c>
      <c r="R212" s="353" t="s">
        <v>59</v>
      </c>
      <c r="S212" s="353" t="s">
        <v>59</v>
      </c>
      <c r="T212" s="357" t="s">
        <v>614</v>
      </c>
      <c r="U212" s="353" t="s">
        <v>59</v>
      </c>
      <c r="V212" s="353" t="s">
        <v>59</v>
      </c>
      <c r="W212" s="357" t="s">
        <v>614</v>
      </c>
    </row>
    <row r="213" spans="1:23" ht="31.5">
      <c r="A213" s="353" t="s">
        <v>59</v>
      </c>
      <c r="B213" s="359" t="s">
        <v>534</v>
      </c>
      <c r="C213" s="358">
        <v>1438000000</v>
      </c>
      <c r="D213" s="358">
        <v>0</v>
      </c>
      <c r="E213" s="358">
        <v>0</v>
      </c>
      <c r="F213" s="353" t="s">
        <v>59</v>
      </c>
      <c r="G213" s="358">
        <v>1438000000</v>
      </c>
      <c r="H213" s="358">
        <v>1438000000</v>
      </c>
      <c r="I213" s="358">
        <v>0</v>
      </c>
      <c r="J213" s="358">
        <v>1438000000</v>
      </c>
      <c r="K213" s="358">
        <v>0</v>
      </c>
      <c r="L213" s="358">
        <v>0</v>
      </c>
      <c r="M213" s="353" t="s">
        <v>59</v>
      </c>
      <c r="N213" s="358">
        <v>1438000000</v>
      </c>
      <c r="O213" s="358">
        <v>1438000000</v>
      </c>
      <c r="P213" s="358">
        <v>0</v>
      </c>
      <c r="Q213" s="353" t="s">
        <v>59</v>
      </c>
      <c r="R213" s="353" t="s">
        <v>59</v>
      </c>
      <c r="S213" s="353" t="s">
        <v>59</v>
      </c>
      <c r="T213" s="357" t="s">
        <v>614</v>
      </c>
      <c r="U213" s="353" t="s">
        <v>59</v>
      </c>
      <c r="V213" s="353" t="s">
        <v>59</v>
      </c>
      <c r="W213" s="357" t="s">
        <v>614</v>
      </c>
    </row>
    <row r="214" spans="1:23" ht="31.5">
      <c r="A214" s="353" t="s">
        <v>59</v>
      </c>
      <c r="B214" s="359" t="s">
        <v>535</v>
      </c>
      <c r="C214" s="358">
        <v>558000000</v>
      </c>
      <c r="D214" s="358">
        <v>0</v>
      </c>
      <c r="E214" s="358">
        <v>0</v>
      </c>
      <c r="F214" s="353" t="s">
        <v>59</v>
      </c>
      <c r="G214" s="358">
        <v>558000000</v>
      </c>
      <c r="H214" s="358">
        <v>558000000</v>
      </c>
      <c r="I214" s="358">
        <v>0</v>
      </c>
      <c r="J214" s="358">
        <v>558000000</v>
      </c>
      <c r="K214" s="358">
        <v>0</v>
      </c>
      <c r="L214" s="358">
        <v>0</v>
      </c>
      <c r="M214" s="353" t="s">
        <v>59</v>
      </c>
      <c r="N214" s="358">
        <v>558000000</v>
      </c>
      <c r="O214" s="358">
        <v>558000000</v>
      </c>
      <c r="P214" s="358">
        <v>0</v>
      </c>
      <c r="Q214" s="353" t="s">
        <v>59</v>
      </c>
      <c r="R214" s="353" t="s">
        <v>59</v>
      </c>
      <c r="S214" s="353" t="s">
        <v>59</v>
      </c>
      <c r="T214" s="357" t="s">
        <v>614</v>
      </c>
      <c r="U214" s="353" t="s">
        <v>59</v>
      </c>
      <c r="V214" s="353" t="s">
        <v>59</v>
      </c>
      <c r="W214" s="357" t="s">
        <v>614</v>
      </c>
    </row>
    <row r="215" spans="1:23" ht="31.5">
      <c r="A215" s="353" t="s">
        <v>59</v>
      </c>
      <c r="B215" s="359" t="s">
        <v>536</v>
      </c>
      <c r="C215" s="358">
        <v>883000000</v>
      </c>
      <c r="D215" s="358">
        <v>0</v>
      </c>
      <c r="E215" s="358">
        <v>0</v>
      </c>
      <c r="F215" s="353" t="s">
        <v>59</v>
      </c>
      <c r="G215" s="358">
        <v>883000000</v>
      </c>
      <c r="H215" s="358">
        <v>883000000</v>
      </c>
      <c r="I215" s="358">
        <v>0</v>
      </c>
      <c r="J215" s="358">
        <v>883000000</v>
      </c>
      <c r="K215" s="358">
        <v>0</v>
      </c>
      <c r="L215" s="358">
        <v>0</v>
      </c>
      <c r="M215" s="353" t="s">
        <v>59</v>
      </c>
      <c r="N215" s="358">
        <v>883000000</v>
      </c>
      <c r="O215" s="358">
        <v>883000000</v>
      </c>
      <c r="P215" s="358">
        <v>0</v>
      </c>
      <c r="Q215" s="353" t="s">
        <v>59</v>
      </c>
      <c r="R215" s="353" t="s">
        <v>59</v>
      </c>
      <c r="S215" s="353" t="s">
        <v>59</v>
      </c>
      <c r="T215" s="357" t="s">
        <v>614</v>
      </c>
      <c r="U215" s="353" t="s">
        <v>59</v>
      </c>
      <c r="V215" s="353" t="s">
        <v>59</v>
      </c>
      <c r="W215" s="357" t="s">
        <v>614</v>
      </c>
    </row>
    <row r="216" spans="1:23" ht="31.5">
      <c r="A216" s="353" t="s">
        <v>59</v>
      </c>
      <c r="B216" s="359" t="s">
        <v>537</v>
      </c>
      <c r="C216" s="358">
        <v>1025000000</v>
      </c>
      <c r="D216" s="358">
        <v>0</v>
      </c>
      <c r="E216" s="358">
        <v>0</v>
      </c>
      <c r="F216" s="353" t="s">
        <v>59</v>
      </c>
      <c r="G216" s="358">
        <v>1025000000</v>
      </c>
      <c r="H216" s="358">
        <v>1025000000</v>
      </c>
      <c r="I216" s="358">
        <v>0</v>
      </c>
      <c r="J216" s="358">
        <v>1025000000</v>
      </c>
      <c r="K216" s="358">
        <v>0</v>
      </c>
      <c r="L216" s="358">
        <v>0</v>
      </c>
      <c r="M216" s="353" t="s">
        <v>59</v>
      </c>
      <c r="N216" s="358">
        <v>1025000000</v>
      </c>
      <c r="O216" s="358">
        <v>1025000000</v>
      </c>
      <c r="P216" s="358">
        <v>0</v>
      </c>
      <c r="Q216" s="353" t="s">
        <v>59</v>
      </c>
      <c r="R216" s="353" t="s">
        <v>59</v>
      </c>
      <c r="S216" s="353" t="s">
        <v>59</v>
      </c>
      <c r="T216" s="357" t="s">
        <v>614</v>
      </c>
      <c r="U216" s="353" t="s">
        <v>59</v>
      </c>
      <c r="V216" s="353" t="s">
        <v>59</v>
      </c>
      <c r="W216" s="357" t="s">
        <v>614</v>
      </c>
    </row>
    <row r="217" spans="1:23" ht="31.5">
      <c r="A217" s="353" t="s">
        <v>59</v>
      </c>
      <c r="B217" s="359" t="s">
        <v>538</v>
      </c>
      <c r="C217" s="358">
        <v>675000000</v>
      </c>
      <c r="D217" s="358">
        <v>0</v>
      </c>
      <c r="E217" s="358">
        <v>0</v>
      </c>
      <c r="F217" s="353" t="s">
        <v>59</v>
      </c>
      <c r="G217" s="358">
        <v>675000000</v>
      </c>
      <c r="H217" s="358">
        <v>675000000</v>
      </c>
      <c r="I217" s="358">
        <v>0</v>
      </c>
      <c r="J217" s="358">
        <v>675000000</v>
      </c>
      <c r="K217" s="358">
        <v>0</v>
      </c>
      <c r="L217" s="358">
        <v>0</v>
      </c>
      <c r="M217" s="353" t="s">
        <v>59</v>
      </c>
      <c r="N217" s="358">
        <v>675000000</v>
      </c>
      <c r="O217" s="358">
        <v>675000000</v>
      </c>
      <c r="P217" s="358">
        <v>0</v>
      </c>
      <c r="Q217" s="353" t="s">
        <v>59</v>
      </c>
      <c r="R217" s="353" t="s">
        <v>59</v>
      </c>
      <c r="S217" s="353" t="s">
        <v>59</v>
      </c>
      <c r="T217" s="357" t="s">
        <v>614</v>
      </c>
      <c r="U217" s="353" t="s">
        <v>59</v>
      </c>
      <c r="V217" s="353" t="s">
        <v>59</v>
      </c>
      <c r="W217" s="357" t="s">
        <v>614</v>
      </c>
    </row>
    <row r="218" spans="1:23" ht="31.5">
      <c r="A218" s="353" t="s">
        <v>59</v>
      </c>
      <c r="B218" s="359" t="s">
        <v>539</v>
      </c>
      <c r="C218" s="358">
        <v>904000000</v>
      </c>
      <c r="D218" s="358">
        <v>904000000</v>
      </c>
      <c r="E218" s="358">
        <v>0</v>
      </c>
      <c r="F218" s="353" t="s">
        <v>59</v>
      </c>
      <c r="G218" s="358">
        <v>0</v>
      </c>
      <c r="H218" s="358">
        <v>0</v>
      </c>
      <c r="I218" s="358">
        <v>0</v>
      </c>
      <c r="J218" s="358">
        <v>904000000</v>
      </c>
      <c r="K218" s="358">
        <v>904000000</v>
      </c>
      <c r="L218" s="358">
        <v>0</v>
      </c>
      <c r="M218" s="353" t="s">
        <v>59</v>
      </c>
      <c r="N218" s="358">
        <v>0</v>
      </c>
      <c r="O218" s="358">
        <v>0</v>
      </c>
      <c r="P218" s="358">
        <v>0</v>
      </c>
      <c r="Q218" s="353" t="s">
        <v>59</v>
      </c>
      <c r="R218" s="353" t="s">
        <v>59</v>
      </c>
      <c r="S218" s="353" t="s">
        <v>59</v>
      </c>
      <c r="T218" s="357" t="s">
        <v>614</v>
      </c>
      <c r="U218" s="357" t="s">
        <v>614</v>
      </c>
      <c r="V218" s="353" t="s">
        <v>59</v>
      </c>
      <c r="W218" s="353" t="s">
        <v>59</v>
      </c>
    </row>
    <row r="219" spans="1:23" ht="47.25">
      <c r="A219" s="353" t="s">
        <v>59</v>
      </c>
      <c r="B219" s="359" t="s">
        <v>540</v>
      </c>
      <c r="C219" s="358">
        <v>2585000000</v>
      </c>
      <c r="D219" s="358">
        <v>2585000000</v>
      </c>
      <c r="E219" s="358">
        <v>0</v>
      </c>
      <c r="F219" s="353" t="s">
        <v>59</v>
      </c>
      <c r="G219" s="358">
        <v>0</v>
      </c>
      <c r="H219" s="358">
        <v>0</v>
      </c>
      <c r="I219" s="358">
        <v>0</v>
      </c>
      <c r="J219" s="358">
        <v>2585000000</v>
      </c>
      <c r="K219" s="358">
        <v>2585000000</v>
      </c>
      <c r="L219" s="358">
        <v>0</v>
      </c>
      <c r="M219" s="353" t="s">
        <v>59</v>
      </c>
      <c r="N219" s="358">
        <v>0</v>
      </c>
      <c r="O219" s="358">
        <v>0</v>
      </c>
      <c r="P219" s="358">
        <v>0</v>
      </c>
      <c r="Q219" s="353" t="s">
        <v>59</v>
      </c>
      <c r="R219" s="353" t="s">
        <v>59</v>
      </c>
      <c r="S219" s="353" t="s">
        <v>59</v>
      </c>
      <c r="T219" s="357" t="s">
        <v>614</v>
      </c>
      <c r="U219" s="357" t="s">
        <v>614</v>
      </c>
      <c r="V219" s="353" t="s">
        <v>59</v>
      </c>
      <c r="W219" s="353" t="s">
        <v>59</v>
      </c>
    </row>
    <row r="220" spans="1:23" ht="47.25">
      <c r="A220" s="353" t="s">
        <v>59</v>
      </c>
      <c r="B220" s="359" t="s">
        <v>541</v>
      </c>
      <c r="C220" s="358">
        <v>2585000000</v>
      </c>
      <c r="D220" s="358">
        <v>2585000000</v>
      </c>
      <c r="E220" s="358">
        <v>0</v>
      </c>
      <c r="F220" s="353" t="s">
        <v>59</v>
      </c>
      <c r="G220" s="358">
        <v>0</v>
      </c>
      <c r="H220" s="358">
        <v>0</v>
      </c>
      <c r="I220" s="358">
        <v>0</v>
      </c>
      <c r="J220" s="358">
        <v>2585000000</v>
      </c>
      <c r="K220" s="358">
        <v>2585000000</v>
      </c>
      <c r="L220" s="358">
        <v>0</v>
      </c>
      <c r="M220" s="353" t="s">
        <v>59</v>
      </c>
      <c r="N220" s="358">
        <v>0</v>
      </c>
      <c r="O220" s="358">
        <v>0</v>
      </c>
      <c r="P220" s="358">
        <v>0</v>
      </c>
      <c r="Q220" s="353" t="s">
        <v>59</v>
      </c>
      <c r="R220" s="353" t="s">
        <v>59</v>
      </c>
      <c r="S220" s="353" t="s">
        <v>59</v>
      </c>
      <c r="T220" s="357" t="s">
        <v>614</v>
      </c>
      <c r="U220" s="357" t="s">
        <v>614</v>
      </c>
      <c r="V220" s="353" t="s">
        <v>59</v>
      </c>
      <c r="W220" s="353" t="s">
        <v>59</v>
      </c>
    </row>
    <row r="221" spans="1:23" ht="47.25">
      <c r="A221" s="353" t="s">
        <v>59</v>
      </c>
      <c r="B221" s="359" t="s">
        <v>542</v>
      </c>
      <c r="C221" s="358">
        <v>2696234000</v>
      </c>
      <c r="D221" s="358">
        <v>2696234000</v>
      </c>
      <c r="E221" s="358">
        <v>0</v>
      </c>
      <c r="F221" s="353" t="s">
        <v>59</v>
      </c>
      <c r="G221" s="358">
        <v>0</v>
      </c>
      <c r="H221" s="358">
        <v>0</v>
      </c>
      <c r="I221" s="358">
        <v>0</v>
      </c>
      <c r="J221" s="358">
        <v>2696234000</v>
      </c>
      <c r="K221" s="358">
        <v>2696234000</v>
      </c>
      <c r="L221" s="358">
        <v>0</v>
      </c>
      <c r="M221" s="353" t="s">
        <v>59</v>
      </c>
      <c r="N221" s="358">
        <v>0</v>
      </c>
      <c r="O221" s="358">
        <v>0</v>
      </c>
      <c r="P221" s="358">
        <v>0</v>
      </c>
      <c r="Q221" s="353" t="s">
        <v>59</v>
      </c>
      <c r="R221" s="353" t="s">
        <v>59</v>
      </c>
      <c r="S221" s="353" t="s">
        <v>59</v>
      </c>
      <c r="T221" s="357" t="s">
        <v>614</v>
      </c>
      <c r="U221" s="357" t="s">
        <v>614</v>
      </c>
      <c r="V221" s="353" t="s">
        <v>59</v>
      </c>
      <c r="W221" s="353" t="s">
        <v>59</v>
      </c>
    </row>
    <row r="222" spans="1:23" ht="31.5">
      <c r="A222" s="353" t="s">
        <v>59</v>
      </c>
      <c r="B222" s="359" t="s">
        <v>543</v>
      </c>
      <c r="C222" s="358">
        <v>2170000000</v>
      </c>
      <c r="D222" s="358">
        <v>0</v>
      </c>
      <c r="E222" s="358">
        <v>0</v>
      </c>
      <c r="F222" s="353" t="s">
        <v>59</v>
      </c>
      <c r="G222" s="358">
        <v>2170000000</v>
      </c>
      <c r="H222" s="358">
        <v>2170000000</v>
      </c>
      <c r="I222" s="358">
        <v>0</v>
      </c>
      <c r="J222" s="358">
        <v>2170000000</v>
      </c>
      <c r="K222" s="358">
        <v>0</v>
      </c>
      <c r="L222" s="358">
        <v>0</v>
      </c>
      <c r="M222" s="353" t="s">
        <v>59</v>
      </c>
      <c r="N222" s="358">
        <v>2170000000</v>
      </c>
      <c r="O222" s="358">
        <v>2170000000</v>
      </c>
      <c r="P222" s="358">
        <v>0</v>
      </c>
      <c r="Q222" s="353" t="s">
        <v>59</v>
      </c>
      <c r="R222" s="353" t="s">
        <v>59</v>
      </c>
      <c r="S222" s="353" t="s">
        <v>59</v>
      </c>
      <c r="T222" s="357" t="s">
        <v>614</v>
      </c>
      <c r="U222" s="353" t="s">
        <v>59</v>
      </c>
      <c r="V222" s="353" t="s">
        <v>59</v>
      </c>
      <c r="W222" s="357" t="s">
        <v>614</v>
      </c>
    </row>
    <row r="223" spans="1:23" ht="47.25">
      <c r="A223" s="353" t="s">
        <v>59</v>
      </c>
      <c r="B223" s="359" t="s">
        <v>544</v>
      </c>
      <c r="C223" s="358">
        <v>2585000000</v>
      </c>
      <c r="D223" s="358">
        <v>2585000000</v>
      </c>
      <c r="E223" s="358">
        <v>0</v>
      </c>
      <c r="F223" s="353" t="s">
        <v>59</v>
      </c>
      <c r="G223" s="358">
        <v>0</v>
      </c>
      <c r="H223" s="358">
        <v>0</v>
      </c>
      <c r="I223" s="358">
        <v>0</v>
      </c>
      <c r="J223" s="358">
        <v>2585000000</v>
      </c>
      <c r="K223" s="358">
        <v>2585000000</v>
      </c>
      <c r="L223" s="358">
        <v>0</v>
      </c>
      <c r="M223" s="353" t="s">
        <v>59</v>
      </c>
      <c r="N223" s="358">
        <v>0</v>
      </c>
      <c r="O223" s="358">
        <v>0</v>
      </c>
      <c r="P223" s="358">
        <v>0</v>
      </c>
      <c r="Q223" s="353" t="s">
        <v>59</v>
      </c>
      <c r="R223" s="353" t="s">
        <v>59</v>
      </c>
      <c r="S223" s="353" t="s">
        <v>59</v>
      </c>
      <c r="T223" s="357" t="s">
        <v>614</v>
      </c>
      <c r="U223" s="357" t="s">
        <v>614</v>
      </c>
      <c r="V223" s="353" t="s">
        <v>59</v>
      </c>
      <c r="W223" s="353" t="s">
        <v>59</v>
      </c>
    </row>
    <row r="224" spans="1:23" ht="47.25">
      <c r="A224" s="353" t="s">
        <v>59</v>
      </c>
      <c r="B224" s="359" t="s">
        <v>545</v>
      </c>
      <c r="C224" s="358">
        <v>2585000000</v>
      </c>
      <c r="D224" s="358">
        <v>2585000000</v>
      </c>
      <c r="E224" s="358">
        <v>0</v>
      </c>
      <c r="F224" s="353" t="s">
        <v>59</v>
      </c>
      <c r="G224" s="358">
        <v>0</v>
      </c>
      <c r="H224" s="358">
        <v>0</v>
      </c>
      <c r="I224" s="358">
        <v>0</v>
      </c>
      <c r="J224" s="358">
        <v>2585000000</v>
      </c>
      <c r="K224" s="358">
        <v>2585000000</v>
      </c>
      <c r="L224" s="358">
        <v>0</v>
      </c>
      <c r="M224" s="353" t="s">
        <v>59</v>
      </c>
      <c r="N224" s="358">
        <v>0</v>
      </c>
      <c r="O224" s="358">
        <v>0</v>
      </c>
      <c r="P224" s="358">
        <v>0</v>
      </c>
      <c r="Q224" s="353" t="s">
        <v>59</v>
      </c>
      <c r="R224" s="353" t="s">
        <v>59</v>
      </c>
      <c r="S224" s="353" t="s">
        <v>59</v>
      </c>
      <c r="T224" s="357" t="s">
        <v>614</v>
      </c>
      <c r="U224" s="357" t="s">
        <v>614</v>
      </c>
      <c r="V224" s="353" t="s">
        <v>59</v>
      </c>
      <c r="W224" s="353" t="s">
        <v>59</v>
      </c>
    </row>
    <row r="225" spans="1:23" ht="47.25">
      <c r="A225" s="353" t="s">
        <v>59</v>
      </c>
      <c r="B225" s="359" t="s">
        <v>546</v>
      </c>
      <c r="C225" s="358">
        <v>390000000</v>
      </c>
      <c r="D225" s="358">
        <v>390000000</v>
      </c>
      <c r="E225" s="358">
        <v>0</v>
      </c>
      <c r="F225" s="353" t="s">
        <v>59</v>
      </c>
      <c r="G225" s="358">
        <v>0</v>
      </c>
      <c r="H225" s="358">
        <v>0</v>
      </c>
      <c r="I225" s="358">
        <v>0</v>
      </c>
      <c r="J225" s="358">
        <v>390000000</v>
      </c>
      <c r="K225" s="358">
        <v>390000000</v>
      </c>
      <c r="L225" s="358">
        <v>0</v>
      </c>
      <c r="M225" s="353" t="s">
        <v>59</v>
      </c>
      <c r="N225" s="358">
        <v>0</v>
      </c>
      <c r="O225" s="358">
        <v>0</v>
      </c>
      <c r="P225" s="358">
        <v>0</v>
      </c>
      <c r="Q225" s="353" t="s">
        <v>59</v>
      </c>
      <c r="R225" s="353" t="s">
        <v>59</v>
      </c>
      <c r="S225" s="353" t="s">
        <v>59</v>
      </c>
      <c r="T225" s="357" t="s">
        <v>614</v>
      </c>
      <c r="U225" s="357" t="s">
        <v>614</v>
      </c>
      <c r="V225" s="353" t="s">
        <v>59</v>
      </c>
      <c r="W225" s="353" t="s">
        <v>59</v>
      </c>
    </row>
    <row r="226" spans="1:23" ht="63">
      <c r="A226" s="353" t="s">
        <v>59</v>
      </c>
      <c r="B226" s="359" t="s">
        <v>547</v>
      </c>
      <c r="C226" s="358">
        <v>1270000000</v>
      </c>
      <c r="D226" s="358">
        <v>1270000000</v>
      </c>
      <c r="E226" s="358">
        <v>0</v>
      </c>
      <c r="F226" s="353" t="s">
        <v>59</v>
      </c>
      <c r="G226" s="358">
        <v>0</v>
      </c>
      <c r="H226" s="358">
        <v>0</v>
      </c>
      <c r="I226" s="358">
        <v>0</v>
      </c>
      <c r="J226" s="358">
        <v>1270000000</v>
      </c>
      <c r="K226" s="358">
        <v>1270000000</v>
      </c>
      <c r="L226" s="358">
        <v>0</v>
      </c>
      <c r="M226" s="353" t="s">
        <v>59</v>
      </c>
      <c r="N226" s="358">
        <v>0</v>
      </c>
      <c r="O226" s="358">
        <v>0</v>
      </c>
      <c r="P226" s="358">
        <v>0</v>
      </c>
      <c r="Q226" s="353" t="s">
        <v>59</v>
      </c>
      <c r="R226" s="353" t="s">
        <v>59</v>
      </c>
      <c r="S226" s="353" t="s">
        <v>59</v>
      </c>
      <c r="T226" s="357" t="s">
        <v>614</v>
      </c>
      <c r="U226" s="357" t="s">
        <v>614</v>
      </c>
      <c r="V226" s="353" t="s">
        <v>59</v>
      </c>
      <c r="W226" s="353" t="s">
        <v>59</v>
      </c>
    </row>
    <row r="227" spans="1:23" ht="47.25">
      <c r="A227" s="353" t="s">
        <v>59</v>
      </c>
      <c r="B227" s="359" t="s">
        <v>548</v>
      </c>
      <c r="C227" s="358">
        <v>790000000</v>
      </c>
      <c r="D227" s="358">
        <v>790000000</v>
      </c>
      <c r="E227" s="358">
        <v>0</v>
      </c>
      <c r="F227" s="353" t="s">
        <v>59</v>
      </c>
      <c r="G227" s="358">
        <v>0</v>
      </c>
      <c r="H227" s="358">
        <v>0</v>
      </c>
      <c r="I227" s="358">
        <v>0</v>
      </c>
      <c r="J227" s="358">
        <v>345000000</v>
      </c>
      <c r="K227" s="358">
        <v>345000000</v>
      </c>
      <c r="L227" s="358">
        <v>0</v>
      </c>
      <c r="M227" s="353" t="s">
        <v>59</v>
      </c>
      <c r="N227" s="358">
        <v>0</v>
      </c>
      <c r="O227" s="358">
        <v>0</v>
      </c>
      <c r="P227" s="358">
        <v>0</v>
      </c>
      <c r="Q227" s="353" t="s">
        <v>59</v>
      </c>
      <c r="R227" s="353" t="s">
        <v>59</v>
      </c>
      <c r="S227" s="353" t="s">
        <v>59</v>
      </c>
      <c r="T227" s="357" t="s">
        <v>635</v>
      </c>
      <c r="U227" s="357" t="s">
        <v>635</v>
      </c>
      <c r="V227" s="353" t="s">
        <v>59</v>
      </c>
      <c r="W227" s="353" t="s">
        <v>59</v>
      </c>
    </row>
    <row r="228" spans="1:23" ht="63">
      <c r="A228" s="353" t="s">
        <v>59</v>
      </c>
      <c r="B228" s="359" t="s">
        <v>549</v>
      </c>
      <c r="C228" s="358">
        <v>955000000</v>
      </c>
      <c r="D228" s="358">
        <v>955000000</v>
      </c>
      <c r="E228" s="358">
        <v>0</v>
      </c>
      <c r="F228" s="353" t="s">
        <v>59</v>
      </c>
      <c r="G228" s="358">
        <v>0</v>
      </c>
      <c r="H228" s="358">
        <v>0</v>
      </c>
      <c r="I228" s="358">
        <v>0</v>
      </c>
      <c r="J228" s="358">
        <v>955000000</v>
      </c>
      <c r="K228" s="358">
        <v>955000000</v>
      </c>
      <c r="L228" s="358">
        <v>0</v>
      </c>
      <c r="M228" s="353" t="s">
        <v>59</v>
      </c>
      <c r="N228" s="358">
        <v>0</v>
      </c>
      <c r="O228" s="358">
        <v>0</v>
      </c>
      <c r="P228" s="358">
        <v>0</v>
      </c>
      <c r="Q228" s="353" t="s">
        <v>59</v>
      </c>
      <c r="R228" s="353" t="s">
        <v>59</v>
      </c>
      <c r="S228" s="353" t="s">
        <v>59</v>
      </c>
      <c r="T228" s="357" t="s">
        <v>614</v>
      </c>
      <c r="U228" s="357" t="s">
        <v>614</v>
      </c>
      <c r="V228" s="353" t="s">
        <v>59</v>
      </c>
      <c r="W228" s="353" t="s">
        <v>59</v>
      </c>
    </row>
    <row r="229" spans="1:23" ht="63">
      <c r="A229" s="353" t="s">
        <v>59</v>
      </c>
      <c r="B229" s="359" t="s">
        <v>550</v>
      </c>
      <c r="C229" s="358">
        <v>845000000</v>
      </c>
      <c r="D229" s="358">
        <v>845000000</v>
      </c>
      <c r="E229" s="358">
        <v>0</v>
      </c>
      <c r="F229" s="353" t="s">
        <v>59</v>
      </c>
      <c r="G229" s="358">
        <v>0</v>
      </c>
      <c r="H229" s="358">
        <v>0</v>
      </c>
      <c r="I229" s="358">
        <v>0</v>
      </c>
      <c r="J229" s="358">
        <v>845000000</v>
      </c>
      <c r="K229" s="358">
        <v>845000000</v>
      </c>
      <c r="L229" s="358">
        <v>0</v>
      </c>
      <c r="M229" s="353" t="s">
        <v>59</v>
      </c>
      <c r="N229" s="358">
        <v>0</v>
      </c>
      <c r="O229" s="358">
        <v>0</v>
      </c>
      <c r="P229" s="358">
        <v>0</v>
      </c>
      <c r="Q229" s="353" t="s">
        <v>59</v>
      </c>
      <c r="R229" s="353" t="s">
        <v>59</v>
      </c>
      <c r="S229" s="353" t="s">
        <v>59</v>
      </c>
      <c r="T229" s="357" t="s">
        <v>614</v>
      </c>
      <c r="U229" s="357" t="s">
        <v>614</v>
      </c>
      <c r="V229" s="353" t="s">
        <v>59</v>
      </c>
      <c r="W229" s="353" t="s">
        <v>59</v>
      </c>
    </row>
    <row r="230" spans="1:23" ht="47.25">
      <c r="A230" s="353" t="s">
        <v>59</v>
      </c>
      <c r="B230" s="359" t="s">
        <v>551</v>
      </c>
      <c r="C230" s="358">
        <v>7955329000</v>
      </c>
      <c r="D230" s="358">
        <v>7955329000</v>
      </c>
      <c r="E230" s="358">
        <v>0</v>
      </c>
      <c r="F230" s="353" t="s">
        <v>59</v>
      </c>
      <c r="G230" s="358">
        <v>0</v>
      </c>
      <c r="H230" s="358">
        <v>0</v>
      </c>
      <c r="I230" s="358">
        <v>0</v>
      </c>
      <c r="J230" s="358">
        <v>6124260000</v>
      </c>
      <c r="K230" s="358">
        <v>6124260000</v>
      </c>
      <c r="L230" s="358">
        <v>0</v>
      </c>
      <c r="M230" s="353" t="s">
        <v>59</v>
      </c>
      <c r="N230" s="358">
        <v>0</v>
      </c>
      <c r="O230" s="358">
        <v>0</v>
      </c>
      <c r="P230" s="358">
        <v>0</v>
      </c>
      <c r="Q230" s="353" t="s">
        <v>59</v>
      </c>
      <c r="R230" s="353" t="s">
        <v>59</v>
      </c>
      <c r="S230" s="353" t="s">
        <v>59</v>
      </c>
      <c r="T230" s="357" t="s">
        <v>634</v>
      </c>
      <c r="U230" s="357" t="s">
        <v>634</v>
      </c>
      <c r="V230" s="353" t="s">
        <v>59</v>
      </c>
      <c r="W230" s="353" t="s">
        <v>59</v>
      </c>
    </row>
    <row r="231" spans="1:23" ht="47.25">
      <c r="A231" s="353" t="s">
        <v>59</v>
      </c>
      <c r="B231" s="359" t="s">
        <v>552</v>
      </c>
      <c r="C231" s="358">
        <v>940000000</v>
      </c>
      <c r="D231" s="358">
        <v>940000000</v>
      </c>
      <c r="E231" s="358">
        <v>0</v>
      </c>
      <c r="F231" s="353" t="s">
        <v>59</v>
      </c>
      <c r="G231" s="358">
        <v>0</v>
      </c>
      <c r="H231" s="358">
        <v>0</v>
      </c>
      <c r="I231" s="358">
        <v>0</v>
      </c>
      <c r="J231" s="358">
        <v>940000000</v>
      </c>
      <c r="K231" s="358">
        <v>940000000</v>
      </c>
      <c r="L231" s="358">
        <v>0</v>
      </c>
      <c r="M231" s="353" t="s">
        <v>59</v>
      </c>
      <c r="N231" s="358">
        <v>0</v>
      </c>
      <c r="O231" s="358">
        <v>0</v>
      </c>
      <c r="P231" s="358">
        <v>0</v>
      </c>
      <c r="Q231" s="353" t="s">
        <v>59</v>
      </c>
      <c r="R231" s="353" t="s">
        <v>59</v>
      </c>
      <c r="S231" s="353" t="s">
        <v>59</v>
      </c>
      <c r="T231" s="357" t="s">
        <v>614</v>
      </c>
      <c r="U231" s="357" t="s">
        <v>614</v>
      </c>
      <c r="V231" s="353" t="s">
        <v>59</v>
      </c>
      <c r="W231" s="353" t="s">
        <v>59</v>
      </c>
    </row>
    <row r="232" spans="1:23" ht="31.5">
      <c r="A232" s="353" t="s">
        <v>59</v>
      </c>
      <c r="B232" s="359" t="s">
        <v>553</v>
      </c>
      <c r="C232" s="358">
        <v>427000000</v>
      </c>
      <c r="D232" s="358">
        <v>0</v>
      </c>
      <c r="E232" s="358">
        <v>0</v>
      </c>
      <c r="F232" s="353" t="s">
        <v>59</v>
      </c>
      <c r="G232" s="358">
        <v>427000000</v>
      </c>
      <c r="H232" s="358">
        <v>427000000</v>
      </c>
      <c r="I232" s="358">
        <v>0</v>
      </c>
      <c r="J232" s="358">
        <v>427000000</v>
      </c>
      <c r="K232" s="358">
        <v>0</v>
      </c>
      <c r="L232" s="358">
        <v>0</v>
      </c>
      <c r="M232" s="353" t="s">
        <v>59</v>
      </c>
      <c r="N232" s="358">
        <v>427000000</v>
      </c>
      <c r="O232" s="358">
        <v>427000000</v>
      </c>
      <c r="P232" s="358">
        <v>0</v>
      </c>
      <c r="Q232" s="353" t="s">
        <v>59</v>
      </c>
      <c r="R232" s="353" t="s">
        <v>59</v>
      </c>
      <c r="S232" s="353" t="s">
        <v>59</v>
      </c>
      <c r="T232" s="357" t="s">
        <v>614</v>
      </c>
      <c r="U232" s="353" t="s">
        <v>59</v>
      </c>
      <c r="V232" s="353" t="s">
        <v>59</v>
      </c>
      <c r="W232" s="357" t="s">
        <v>614</v>
      </c>
    </row>
    <row r="233" spans="1:23" ht="31.5">
      <c r="A233" s="353" t="s">
        <v>59</v>
      </c>
      <c r="B233" s="359" t="s">
        <v>554</v>
      </c>
      <c r="C233" s="358">
        <v>426000000</v>
      </c>
      <c r="D233" s="358">
        <v>0</v>
      </c>
      <c r="E233" s="358">
        <v>0</v>
      </c>
      <c r="F233" s="353" t="s">
        <v>59</v>
      </c>
      <c r="G233" s="358">
        <v>426000000</v>
      </c>
      <c r="H233" s="358">
        <v>426000000</v>
      </c>
      <c r="I233" s="358">
        <v>0</v>
      </c>
      <c r="J233" s="358">
        <v>426000000</v>
      </c>
      <c r="K233" s="358">
        <v>0</v>
      </c>
      <c r="L233" s="358">
        <v>0</v>
      </c>
      <c r="M233" s="353" t="s">
        <v>59</v>
      </c>
      <c r="N233" s="358">
        <v>426000000</v>
      </c>
      <c r="O233" s="358">
        <v>426000000</v>
      </c>
      <c r="P233" s="358">
        <v>0</v>
      </c>
      <c r="Q233" s="353" t="s">
        <v>59</v>
      </c>
      <c r="R233" s="353" t="s">
        <v>59</v>
      </c>
      <c r="S233" s="353" t="s">
        <v>59</v>
      </c>
      <c r="T233" s="357" t="s">
        <v>614</v>
      </c>
      <c r="U233" s="353" t="s">
        <v>59</v>
      </c>
      <c r="V233" s="353" t="s">
        <v>59</v>
      </c>
      <c r="W233" s="357" t="s">
        <v>614</v>
      </c>
    </row>
    <row r="234" spans="1:23" ht="31.5">
      <c r="A234" s="353" t="s">
        <v>59</v>
      </c>
      <c r="B234" s="359" t="s">
        <v>555</v>
      </c>
      <c r="C234" s="358">
        <v>1509000000</v>
      </c>
      <c r="D234" s="358">
        <v>0</v>
      </c>
      <c r="E234" s="358">
        <v>0</v>
      </c>
      <c r="F234" s="353" t="s">
        <v>59</v>
      </c>
      <c r="G234" s="358">
        <v>1509000000</v>
      </c>
      <c r="H234" s="358">
        <v>1509000000</v>
      </c>
      <c r="I234" s="358">
        <v>0</v>
      </c>
      <c r="J234" s="358">
        <v>1509000000</v>
      </c>
      <c r="K234" s="358">
        <v>0</v>
      </c>
      <c r="L234" s="358">
        <v>0</v>
      </c>
      <c r="M234" s="353" t="s">
        <v>59</v>
      </c>
      <c r="N234" s="358">
        <v>1509000000</v>
      </c>
      <c r="O234" s="358">
        <v>1509000000</v>
      </c>
      <c r="P234" s="358">
        <v>0</v>
      </c>
      <c r="Q234" s="353" t="s">
        <v>59</v>
      </c>
      <c r="R234" s="353" t="s">
        <v>59</v>
      </c>
      <c r="S234" s="353" t="s">
        <v>59</v>
      </c>
      <c r="T234" s="357" t="s">
        <v>614</v>
      </c>
      <c r="U234" s="353" t="s">
        <v>59</v>
      </c>
      <c r="V234" s="353" t="s">
        <v>59</v>
      </c>
      <c r="W234" s="357" t="s">
        <v>614</v>
      </c>
    </row>
    <row r="235" spans="1:23" ht="31.5">
      <c r="A235" s="353" t="s">
        <v>59</v>
      </c>
      <c r="B235" s="359" t="s">
        <v>556</v>
      </c>
      <c r="C235" s="358">
        <v>613000000</v>
      </c>
      <c r="D235" s="358">
        <v>0</v>
      </c>
      <c r="E235" s="358">
        <v>0</v>
      </c>
      <c r="F235" s="353" t="s">
        <v>59</v>
      </c>
      <c r="G235" s="358">
        <v>613000000</v>
      </c>
      <c r="H235" s="358">
        <v>613000000</v>
      </c>
      <c r="I235" s="358">
        <v>0</v>
      </c>
      <c r="J235" s="358">
        <v>613000000</v>
      </c>
      <c r="K235" s="358">
        <v>0</v>
      </c>
      <c r="L235" s="358">
        <v>0</v>
      </c>
      <c r="M235" s="353" t="s">
        <v>59</v>
      </c>
      <c r="N235" s="358">
        <v>613000000</v>
      </c>
      <c r="O235" s="358">
        <v>613000000</v>
      </c>
      <c r="P235" s="358">
        <v>0</v>
      </c>
      <c r="Q235" s="353" t="s">
        <v>59</v>
      </c>
      <c r="R235" s="353" t="s">
        <v>59</v>
      </c>
      <c r="S235" s="353" t="s">
        <v>59</v>
      </c>
      <c r="T235" s="357" t="s">
        <v>614</v>
      </c>
      <c r="U235" s="353" t="s">
        <v>59</v>
      </c>
      <c r="V235" s="353" t="s">
        <v>59</v>
      </c>
      <c r="W235" s="357" t="s">
        <v>614</v>
      </c>
    </row>
    <row r="236" spans="1:23" ht="31.5">
      <c r="A236" s="353" t="s">
        <v>59</v>
      </c>
      <c r="B236" s="359" t="s">
        <v>557</v>
      </c>
      <c r="C236" s="358">
        <v>194000000</v>
      </c>
      <c r="D236" s="358">
        <v>0</v>
      </c>
      <c r="E236" s="358">
        <v>0</v>
      </c>
      <c r="F236" s="353" t="s">
        <v>59</v>
      </c>
      <c r="G236" s="358">
        <v>194000000</v>
      </c>
      <c r="H236" s="358">
        <v>194000000</v>
      </c>
      <c r="I236" s="358">
        <v>0</v>
      </c>
      <c r="J236" s="358">
        <v>194000000</v>
      </c>
      <c r="K236" s="358">
        <v>0</v>
      </c>
      <c r="L236" s="358">
        <v>0</v>
      </c>
      <c r="M236" s="353" t="s">
        <v>59</v>
      </c>
      <c r="N236" s="358">
        <v>194000000</v>
      </c>
      <c r="O236" s="358">
        <v>194000000</v>
      </c>
      <c r="P236" s="358">
        <v>0</v>
      </c>
      <c r="Q236" s="353" t="s">
        <v>59</v>
      </c>
      <c r="R236" s="353" t="s">
        <v>59</v>
      </c>
      <c r="S236" s="353" t="s">
        <v>59</v>
      </c>
      <c r="T236" s="357" t="s">
        <v>614</v>
      </c>
      <c r="U236" s="353" t="s">
        <v>59</v>
      </c>
      <c r="V236" s="353" t="s">
        <v>59</v>
      </c>
      <c r="W236" s="357" t="s">
        <v>614</v>
      </c>
    </row>
    <row r="237" spans="1:23" ht="31.5">
      <c r="A237" s="353" t="s">
        <v>59</v>
      </c>
      <c r="B237" s="359" t="s">
        <v>558</v>
      </c>
      <c r="C237" s="358">
        <v>1884000000</v>
      </c>
      <c r="D237" s="358">
        <v>0</v>
      </c>
      <c r="E237" s="358">
        <v>0</v>
      </c>
      <c r="F237" s="353" t="s">
        <v>59</v>
      </c>
      <c r="G237" s="358">
        <v>1884000000</v>
      </c>
      <c r="H237" s="358">
        <v>1884000000</v>
      </c>
      <c r="I237" s="358">
        <v>0</v>
      </c>
      <c r="J237" s="358">
        <v>1661163000</v>
      </c>
      <c r="K237" s="358">
        <v>0</v>
      </c>
      <c r="L237" s="358">
        <v>0</v>
      </c>
      <c r="M237" s="353" t="s">
        <v>59</v>
      </c>
      <c r="N237" s="358">
        <v>1661163000</v>
      </c>
      <c r="O237" s="358">
        <v>1661163000</v>
      </c>
      <c r="P237" s="358">
        <v>0</v>
      </c>
      <c r="Q237" s="353" t="s">
        <v>59</v>
      </c>
      <c r="R237" s="353" t="s">
        <v>59</v>
      </c>
      <c r="S237" s="353" t="s">
        <v>59</v>
      </c>
      <c r="T237" s="357" t="s">
        <v>633</v>
      </c>
      <c r="U237" s="353" t="s">
        <v>59</v>
      </c>
      <c r="V237" s="353" t="s">
        <v>59</v>
      </c>
      <c r="W237" s="357" t="s">
        <v>633</v>
      </c>
    </row>
    <row r="238" spans="1:23" ht="31.5">
      <c r="A238" s="353" t="s">
        <v>59</v>
      </c>
      <c r="B238" s="359" t="s">
        <v>559</v>
      </c>
      <c r="C238" s="358">
        <v>621000000</v>
      </c>
      <c r="D238" s="358">
        <v>0</v>
      </c>
      <c r="E238" s="358">
        <v>0</v>
      </c>
      <c r="F238" s="353" t="s">
        <v>59</v>
      </c>
      <c r="G238" s="358">
        <v>621000000</v>
      </c>
      <c r="H238" s="358">
        <v>621000000</v>
      </c>
      <c r="I238" s="358">
        <v>0</v>
      </c>
      <c r="J238" s="358">
        <v>621000000</v>
      </c>
      <c r="K238" s="358">
        <v>0</v>
      </c>
      <c r="L238" s="358">
        <v>0</v>
      </c>
      <c r="M238" s="353" t="s">
        <v>59</v>
      </c>
      <c r="N238" s="358">
        <v>621000000</v>
      </c>
      <c r="O238" s="358">
        <v>621000000</v>
      </c>
      <c r="P238" s="358">
        <v>0</v>
      </c>
      <c r="Q238" s="353" t="s">
        <v>59</v>
      </c>
      <c r="R238" s="353" t="s">
        <v>59</v>
      </c>
      <c r="S238" s="353" t="s">
        <v>59</v>
      </c>
      <c r="T238" s="357" t="s">
        <v>614</v>
      </c>
      <c r="U238" s="353" t="s">
        <v>59</v>
      </c>
      <c r="V238" s="353" t="s">
        <v>59</v>
      </c>
      <c r="W238" s="357" t="s">
        <v>614</v>
      </c>
    </row>
    <row r="239" spans="1:23" ht="31.5">
      <c r="A239" s="353" t="s">
        <v>59</v>
      </c>
      <c r="B239" s="359" t="s">
        <v>560</v>
      </c>
      <c r="C239" s="358">
        <v>142000000</v>
      </c>
      <c r="D239" s="358">
        <v>0</v>
      </c>
      <c r="E239" s="358">
        <v>0</v>
      </c>
      <c r="F239" s="353" t="s">
        <v>59</v>
      </c>
      <c r="G239" s="358">
        <v>142000000</v>
      </c>
      <c r="H239" s="358">
        <v>142000000</v>
      </c>
      <c r="I239" s="358">
        <v>0</v>
      </c>
      <c r="J239" s="358">
        <v>142000000</v>
      </c>
      <c r="K239" s="358">
        <v>0</v>
      </c>
      <c r="L239" s="358">
        <v>0</v>
      </c>
      <c r="M239" s="353" t="s">
        <v>59</v>
      </c>
      <c r="N239" s="358">
        <v>142000000</v>
      </c>
      <c r="O239" s="358">
        <v>142000000</v>
      </c>
      <c r="P239" s="358">
        <v>0</v>
      </c>
      <c r="Q239" s="353" t="s">
        <v>59</v>
      </c>
      <c r="R239" s="353" t="s">
        <v>59</v>
      </c>
      <c r="S239" s="353" t="s">
        <v>59</v>
      </c>
      <c r="T239" s="357" t="s">
        <v>614</v>
      </c>
      <c r="U239" s="353" t="s">
        <v>59</v>
      </c>
      <c r="V239" s="353" t="s">
        <v>59</v>
      </c>
      <c r="W239" s="357" t="s">
        <v>614</v>
      </c>
    </row>
    <row r="240" spans="1:23" ht="47.25">
      <c r="A240" s="353" t="s">
        <v>59</v>
      </c>
      <c r="B240" s="359" t="s">
        <v>561</v>
      </c>
      <c r="C240" s="358">
        <v>1480000000</v>
      </c>
      <c r="D240" s="358">
        <v>0</v>
      </c>
      <c r="E240" s="358">
        <v>0</v>
      </c>
      <c r="F240" s="353" t="s">
        <v>59</v>
      </c>
      <c r="G240" s="358">
        <v>1480000000</v>
      </c>
      <c r="H240" s="358">
        <v>1480000000</v>
      </c>
      <c r="I240" s="358">
        <v>0</v>
      </c>
      <c r="J240" s="358">
        <v>1480000000</v>
      </c>
      <c r="K240" s="358">
        <v>0</v>
      </c>
      <c r="L240" s="358">
        <v>0</v>
      </c>
      <c r="M240" s="353" t="s">
        <v>59</v>
      </c>
      <c r="N240" s="358">
        <v>1480000000</v>
      </c>
      <c r="O240" s="358">
        <v>1480000000</v>
      </c>
      <c r="P240" s="358">
        <v>0</v>
      </c>
      <c r="Q240" s="353" t="s">
        <v>59</v>
      </c>
      <c r="R240" s="353" t="s">
        <v>59</v>
      </c>
      <c r="S240" s="353" t="s">
        <v>59</v>
      </c>
      <c r="T240" s="357" t="s">
        <v>614</v>
      </c>
      <c r="U240" s="353" t="s">
        <v>59</v>
      </c>
      <c r="V240" s="353" t="s">
        <v>59</v>
      </c>
      <c r="W240" s="357" t="s">
        <v>614</v>
      </c>
    </row>
    <row r="241" spans="1:23" ht="31.5">
      <c r="A241" s="353" t="s">
        <v>59</v>
      </c>
      <c r="B241" s="359" t="s">
        <v>562</v>
      </c>
      <c r="C241" s="358">
        <v>1403000000</v>
      </c>
      <c r="D241" s="358">
        <v>0</v>
      </c>
      <c r="E241" s="358">
        <v>0</v>
      </c>
      <c r="F241" s="353" t="s">
        <v>59</v>
      </c>
      <c r="G241" s="358">
        <v>1403000000</v>
      </c>
      <c r="H241" s="358">
        <v>1403000000</v>
      </c>
      <c r="I241" s="358">
        <v>0</v>
      </c>
      <c r="J241" s="358">
        <v>1403000000</v>
      </c>
      <c r="K241" s="358">
        <v>0</v>
      </c>
      <c r="L241" s="358">
        <v>0</v>
      </c>
      <c r="M241" s="353" t="s">
        <v>59</v>
      </c>
      <c r="N241" s="358">
        <v>1403000000</v>
      </c>
      <c r="O241" s="358">
        <v>1403000000</v>
      </c>
      <c r="P241" s="358">
        <v>0</v>
      </c>
      <c r="Q241" s="353" t="s">
        <v>59</v>
      </c>
      <c r="R241" s="353" t="s">
        <v>59</v>
      </c>
      <c r="S241" s="353" t="s">
        <v>59</v>
      </c>
      <c r="T241" s="357" t="s">
        <v>614</v>
      </c>
      <c r="U241" s="353" t="s">
        <v>59</v>
      </c>
      <c r="V241" s="353" t="s">
        <v>59</v>
      </c>
      <c r="W241" s="357" t="s">
        <v>614</v>
      </c>
    </row>
    <row r="242" spans="1:23" ht="47.25">
      <c r="A242" s="353" t="s">
        <v>59</v>
      </c>
      <c r="B242" s="359" t="s">
        <v>563</v>
      </c>
      <c r="C242" s="358">
        <v>850000000</v>
      </c>
      <c r="D242" s="358">
        <v>0</v>
      </c>
      <c r="E242" s="358">
        <v>0</v>
      </c>
      <c r="F242" s="353" t="s">
        <v>59</v>
      </c>
      <c r="G242" s="358">
        <v>850000000</v>
      </c>
      <c r="H242" s="358">
        <v>850000000</v>
      </c>
      <c r="I242" s="358">
        <v>0</v>
      </c>
      <c r="J242" s="358">
        <v>634000000</v>
      </c>
      <c r="K242" s="358">
        <v>0</v>
      </c>
      <c r="L242" s="358">
        <v>0</v>
      </c>
      <c r="M242" s="353" t="s">
        <v>59</v>
      </c>
      <c r="N242" s="358">
        <v>634000000</v>
      </c>
      <c r="O242" s="358">
        <v>634000000</v>
      </c>
      <c r="P242" s="358">
        <v>0</v>
      </c>
      <c r="Q242" s="353" t="s">
        <v>59</v>
      </c>
      <c r="R242" s="353" t="s">
        <v>59</v>
      </c>
      <c r="S242" s="353" t="s">
        <v>59</v>
      </c>
      <c r="T242" s="357" t="s">
        <v>632</v>
      </c>
      <c r="U242" s="353" t="s">
        <v>59</v>
      </c>
      <c r="V242" s="353" t="s">
        <v>59</v>
      </c>
      <c r="W242" s="357" t="s">
        <v>632</v>
      </c>
    </row>
    <row r="243" spans="1:23" ht="63">
      <c r="A243" s="353" t="s">
        <v>59</v>
      </c>
      <c r="B243" s="359" t="s">
        <v>564</v>
      </c>
      <c r="C243" s="358">
        <v>1190000000</v>
      </c>
      <c r="D243" s="358">
        <v>0</v>
      </c>
      <c r="E243" s="358">
        <v>0</v>
      </c>
      <c r="F243" s="353" t="s">
        <v>59</v>
      </c>
      <c r="G243" s="358">
        <v>1190000000</v>
      </c>
      <c r="H243" s="358">
        <v>1190000000</v>
      </c>
      <c r="I243" s="358">
        <v>0</v>
      </c>
      <c r="J243" s="358">
        <v>894000000</v>
      </c>
      <c r="K243" s="358">
        <v>0</v>
      </c>
      <c r="L243" s="358">
        <v>0</v>
      </c>
      <c r="M243" s="353" t="s">
        <v>59</v>
      </c>
      <c r="N243" s="358">
        <v>894000000</v>
      </c>
      <c r="O243" s="358">
        <v>894000000</v>
      </c>
      <c r="P243" s="358">
        <v>0</v>
      </c>
      <c r="Q243" s="353" t="s">
        <v>59</v>
      </c>
      <c r="R243" s="353" t="s">
        <v>59</v>
      </c>
      <c r="S243" s="353" t="s">
        <v>59</v>
      </c>
      <c r="T243" s="357" t="s">
        <v>631</v>
      </c>
      <c r="U243" s="353" t="s">
        <v>59</v>
      </c>
      <c r="V243" s="353" t="s">
        <v>59</v>
      </c>
      <c r="W243" s="357" t="s">
        <v>631</v>
      </c>
    </row>
    <row r="244" spans="1:23" ht="31.5">
      <c r="A244" s="353" t="s">
        <v>59</v>
      </c>
      <c r="B244" s="359" t="s">
        <v>565</v>
      </c>
      <c r="C244" s="358">
        <v>1804000000</v>
      </c>
      <c r="D244" s="358">
        <v>0</v>
      </c>
      <c r="E244" s="358">
        <v>0</v>
      </c>
      <c r="F244" s="353" t="s">
        <v>59</v>
      </c>
      <c r="G244" s="358">
        <v>1804000000</v>
      </c>
      <c r="H244" s="358">
        <v>1804000000</v>
      </c>
      <c r="I244" s="358">
        <v>0</v>
      </c>
      <c r="J244" s="358">
        <v>1804000000</v>
      </c>
      <c r="K244" s="358">
        <v>0</v>
      </c>
      <c r="L244" s="358">
        <v>0</v>
      </c>
      <c r="M244" s="353" t="s">
        <v>59</v>
      </c>
      <c r="N244" s="358">
        <v>1804000000</v>
      </c>
      <c r="O244" s="358">
        <v>1804000000</v>
      </c>
      <c r="P244" s="358">
        <v>0</v>
      </c>
      <c r="Q244" s="353" t="s">
        <v>59</v>
      </c>
      <c r="R244" s="353" t="s">
        <v>59</v>
      </c>
      <c r="S244" s="353" t="s">
        <v>59</v>
      </c>
      <c r="T244" s="357" t="s">
        <v>614</v>
      </c>
      <c r="U244" s="353" t="s">
        <v>59</v>
      </c>
      <c r="V244" s="353" t="s">
        <v>59</v>
      </c>
      <c r="W244" s="357" t="s">
        <v>614</v>
      </c>
    </row>
    <row r="245" spans="1:23" ht="31.5">
      <c r="A245" s="353" t="s">
        <v>59</v>
      </c>
      <c r="B245" s="359" t="s">
        <v>566</v>
      </c>
      <c r="C245" s="358">
        <v>384000000</v>
      </c>
      <c r="D245" s="358">
        <v>0</v>
      </c>
      <c r="E245" s="358">
        <v>0</v>
      </c>
      <c r="F245" s="353" t="s">
        <v>59</v>
      </c>
      <c r="G245" s="358">
        <v>384000000</v>
      </c>
      <c r="H245" s="358">
        <v>384000000</v>
      </c>
      <c r="I245" s="358">
        <v>0</v>
      </c>
      <c r="J245" s="358">
        <v>384000000</v>
      </c>
      <c r="K245" s="358">
        <v>0</v>
      </c>
      <c r="L245" s="358">
        <v>0</v>
      </c>
      <c r="M245" s="353" t="s">
        <v>59</v>
      </c>
      <c r="N245" s="358">
        <v>384000000</v>
      </c>
      <c r="O245" s="358">
        <v>384000000</v>
      </c>
      <c r="P245" s="358">
        <v>0</v>
      </c>
      <c r="Q245" s="353" t="s">
        <v>59</v>
      </c>
      <c r="R245" s="353" t="s">
        <v>59</v>
      </c>
      <c r="S245" s="353" t="s">
        <v>59</v>
      </c>
      <c r="T245" s="357" t="s">
        <v>614</v>
      </c>
      <c r="U245" s="353" t="s">
        <v>59</v>
      </c>
      <c r="V245" s="353" t="s">
        <v>59</v>
      </c>
      <c r="W245" s="357" t="s">
        <v>614</v>
      </c>
    </row>
    <row r="246" spans="1:23" ht="47.25">
      <c r="A246" s="353" t="s">
        <v>59</v>
      </c>
      <c r="B246" s="359" t="s">
        <v>567</v>
      </c>
      <c r="C246" s="358">
        <v>855000000</v>
      </c>
      <c r="D246" s="358">
        <v>0</v>
      </c>
      <c r="E246" s="358">
        <v>0</v>
      </c>
      <c r="F246" s="353" t="s">
        <v>59</v>
      </c>
      <c r="G246" s="358">
        <v>855000000</v>
      </c>
      <c r="H246" s="358">
        <v>855000000</v>
      </c>
      <c r="I246" s="358">
        <v>0</v>
      </c>
      <c r="J246" s="358">
        <v>855000000</v>
      </c>
      <c r="K246" s="358">
        <v>0</v>
      </c>
      <c r="L246" s="358">
        <v>0</v>
      </c>
      <c r="M246" s="353" t="s">
        <v>59</v>
      </c>
      <c r="N246" s="358">
        <v>855000000</v>
      </c>
      <c r="O246" s="358">
        <v>855000000</v>
      </c>
      <c r="P246" s="358">
        <v>0</v>
      </c>
      <c r="Q246" s="353" t="s">
        <v>59</v>
      </c>
      <c r="R246" s="353" t="s">
        <v>59</v>
      </c>
      <c r="S246" s="353" t="s">
        <v>59</v>
      </c>
      <c r="T246" s="357" t="s">
        <v>614</v>
      </c>
      <c r="U246" s="353" t="s">
        <v>59</v>
      </c>
      <c r="V246" s="353" t="s">
        <v>59</v>
      </c>
      <c r="W246" s="357" t="s">
        <v>614</v>
      </c>
    </row>
    <row r="247" spans="1:23" ht="31.5">
      <c r="A247" s="353" t="s">
        <v>59</v>
      </c>
      <c r="B247" s="359" t="s">
        <v>568</v>
      </c>
      <c r="C247" s="358">
        <v>334000000</v>
      </c>
      <c r="D247" s="358">
        <v>0</v>
      </c>
      <c r="E247" s="358">
        <v>0</v>
      </c>
      <c r="F247" s="353" t="s">
        <v>59</v>
      </c>
      <c r="G247" s="358">
        <v>334000000</v>
      </c>
      <c r="H247" s="358">
        <v>334000000</v>
      </c>
      <c r="I247" s="358">
        <v>0</v>
      </c>
      <c r="J247" s="358">
        <v>334000000</v>
      </c>
      <c r="K247" s="358">
        <v>0</v>
      </c>
      <c r="L247" s="358">
        <v>0</v>
      </c>
      <c r="M247" s="353" t="s">
        <v>59</v>
      </c>
      <c r="N247" s="358">
        <v>334000000</v>
      </c>
      <c r="O247" s="358">
        <v>334000000</v>
      </c>
      <c r="P247" s="358">
        <v>0</v>
      </c>
      <c r="Q247" s="353" t="s">
        <v>59</v>
      </c>
      <c r="R247" s="353" t="s">
        <v>59</v>
      </c>
      <c r="S247" s="353" t="s">
        <v>59</v>
      </c>
      <c r="T247" s="357" t="s">
        <v>614</v>
      </c>
      <c r="U247" s="353" t="s">
        <v>59</v>
      </c>
      <c r="V247" s="353" t="s">
        <v>59</v>
      </c>
      <c r="W247" s="357" t="s">
        <v>614</v>
      </c>
    </row>
    <row r="248" spans="1:23" ht="31.5">
      <c r="A248" s="353" t="s">
        <v>59</v>
      </c>
      <c r="B248" s="359" t="s">
        <v>569</v>
      </c>
      <c r="C248" s="358">
        <v>2843000000</v>
      </c>
      <c r="D248" s="358">
        <v>0</v>
      </c>
      <c r="E248" s="358">
        <v>0</v>
      </c>
      <c r="F248" s="353" t="s">
        <v>59</v>
      </c>
      <c r="G248" s="358">
        <v>2843000000</v>
      </c>
      <c r="H248" s="358">
        <v>2843000000</v>
      </c>
      <c r="I248" s="358">
        <v>0</v>
      </c>
      <c r="J248" s="358">
        <v>2808000000</v>
      </c>
      <c r="K248" s="358">
        <v>0</v>
      </c>
      <c r="L248" s="358">
        <v>0</v>
      </c>
      <c r="M248" s="353" t="s">
        <v>59</v>
      </c>
      <c r="N248" s="358">
        <v>2808000000</v>
      </c>
      <c r="O248" s="358">
        <v>2808000000</v>
      </c>
      <c r="P248" s="358">
        <v>0</v>
      </c>
      <c r="Q248" s="353" t="s">
        <v>59</v>
      </c>
      <c r="R248" s="353" t="s">
        <v>59</v>
      </c>
      <c r="S248" s="353" t="s">
        <v>59</v>
      </c>
      <c r="T248" s="357" t="s">
        <v>630</v>
      </c>
      <c r="U248" s="353" t="s">
        <v>59</v>
      </c>
      <c r="V248" s="353" t="s">
        <v>59</v>
      </c>
      <c r="W248" s="357" t="s">
        <v>630</v>
      </c>
    </row>
    <row r="249" spans="1:23" ht="31.5">
      <c r="A249" s="353" t="s">
        <v>59</v>
      </c>
      <c r="B249" s="359" t="s">
        <v>570</v>
      </c>
      <c r="C249" s="358">
        <v>1162000000</v>
      </c>
      <c r="D249" s="358">
        <v>0</v>
      </c>
      <c r="E249" s="358">
        <v>0</v>
      </c>
      <c r="F249" s="353" t="s">
        <v>59</v>
      </c>
      <c r="G249" s="358">
        <v>1162000000</v>
      </c>
      <c r="H249" s="358">
        <v>1162000000</v>
      </c>
      <c r="I249" s="358">
        <v>0</v>
      </c>
      <c r="J249" s="358">
        <v>1162000000</v>
      </c>
      <c r="K249" s="358">
        <v>0</v>
      </c>
      <c r="L249" s="358">
        <v>0</v>
      </c>
      <c r="M249" s="353" t="s">
        <v>59</v>
      </c>
      <c r="N249" s="358">
        <v>1162000000</v>
      </c>
      <c r="O249" s="358">
        <v>1162000000</v>
      </c>
      <c r="P249" s="358">
        <v>0</v>
      </c>
      <c r="Q249" s="353" t="s">
        <v>59</v>
      </c>
      <c r="R249" s="353" t="s">
        <v>59</v>
      </c>
      <c r="S249" s="353" t="s">
        <v>59</v>
      </c>
      <c r="T249" s="357" t="s">
        <v>614</v>
      </c>
      <c r="U249" s="353" t="s">
        <v>59</v>
      </c>
      <c r="V249" s="353" t="s">
        <v>59</v>
      </c>
      <c r="W249" s="357" t="s">
        <v>614</v>
      </c>
    </row>
    <row r="250" spans="1:23" ht="31.5">
      <c r="A250" s="353" t="s">
        <v>59</v>
      </c>
      <c r="B250" s="359" t="s">
        <v>571</v>
      </c>
      <c r="C250" s="358">
        <v>703000000</v>
      </c>
      <c r="D250" s="358">
        <v>0</v>
      </c>
      <c r="E250" s="358">
        <v>0</v>
      </c>
      <c r="F250" s="353" t="s">
        <v>59</v>
      </c>
      <c r="G250" s="358">
        <v>703000000</v>
      </c>
      <c r="H250" s="358">
        <v>703000000</v>
      </c>
      <c r="I250" s="358">
        <v>0</v>
      </c>
      <c r="J250" s="358">
        <v>604589000</v>
      </c>
      <c r="K250" s="358">
        <v>0</v>
      </c>
      <c r="L250" s="358">
        <v>0</v>
      </c>
      <c r="M250" s="353" t="s">
        <v>59</v>
      </c>
      <c r="N250" s="358">
        <v>604589000</v>
      </c>
      <c r="O250" s="358">
        <v>604589000</v>
      </c>
      <c r="P250" s="358">
        <v>0</v>
      </c>
      <c r="Q250" s="353" t="s">
        <v>59</v>
      </c>
      <c r="R250" s="353" t="s">
        <v>59</v>
      </c>
      <c r="S250" s="353" t="s">
        <v>59</v>
      </c>
      <c r="T250" s="357" t="s">
        <v>629</v>
      </c>
      <c r="U250" s="353" t="s">
        <v>59</v>
      </c>
      <c r="V250" s="353" t="s">
        <v>59</v>
      </c>
      <c r="W250" s="357" t="s">
        <v>629</v>
      </c>
    </row>
    <row r="251" spans="1:23" ht="47.25">
      <c r="A251" s="353" t="s">
        <v>59</v>
      </c>
      <c r="B251" s="359" t="s">
        <v>572</v>
      </c>
      <c r="C251" s="358">
        <v>426000000</v>
      </c>
      <c r="D251" s="358">
        <v>0</v>
      </c>
      <c r="E251" s="358">
        <v>0</v>
      </c>
      <c r="F251" s="353" t="s">
        <v>59</v>
      </c>
      <c r="G251" s="358">
        <v>426000000</v>
      </c>
      <c r="H251" s="358">
        <v>426000000</v>
      </c>
      <c r="I251" s="358">
        <v>0</v>
      </c>
      <c r="J251" s="358">
        <v>426000000</v>
      </c>
      <c r="K251" s="358">
        <v>0</v>
      </c>
      <c r="L251" s="358">
        <v>0</v>
      </c>
      <c r="M251" s="353" t="s">
        <v>59</v>
      </c>
      <c r="N251" s="358">
        <v>426000000</v>
      </c>
      <c r="O251" s="358">
        <v>426000000</v>
      </c>
      <c r="P251" s="358">
        <v>0</v>
      </c>
      <c r="Q251" s="353" t="s">
        <v>59</v>
      </c>
      <c r="R251" s="353" t="s">
        <v>59</v>
      </c>
      <c r="S251" s="353" t="s">
        <v>59</v>
      </c>
      <c r="T251" s="357" t="s">
        <v>614</v>
      </c>
      <c r="U251" s="353" t="s">
        <v>59</v>
      </c>
      <c r="V251" s="353" t="s">
        <v>59</v>
      </c>
      <c r="W251" s="357" t="s">
        <v>614</v>
      </c>
    </row>
    <row r="252" spans="1:23" ht="31.5">
      <c r="A252" s="353" t="s">
        <v>59</v>
      </c>
      <c r="B252" s="359" t="s">
        <v>573</v>
      </c>
      <c r="C252" s="358">
        <v>395000000</v>
      </c>
      <c r="D252" s="358">
        <v>0</v>
      </c>
      <c r="E252" s="358">
        <v>0</v>
      </c>
      <c r="F252" s="353" t="s">
        <v>59</v>
      </c>
      <c r="G252" s="358">
        <v>395000000</v>
      </c>
      <c r="H252" s="358">
        <v>395000000</v>
      </c>
      <c r="I252" s="358">
        <v>0</v>
      </c>
      <c r="J252" s="358">
        <v>395000000</v>
      </c>
      <c r="K252" s="358">
        <v>0</v>
      </c>
      <c r="L252" s="358">
        <v>0</v>
      </c>
      <c r="M252" s="353" t="s">
        <v>59</v>
      </c>
      <c r="N252" s="358">
        <v>395000000</v>
      </c>
      <c r="O252" s="358">
        <v>395000000</v>
      </c>
      <c r="P252" s="358">
        <v>0</v>
      </c>
      <c r="Q252" s="353" t="s">
        <v>59</v>
      </c>
      <c r="R252" s="353" t="s">
        <v>59</v>
      </c>
      <c r="S252" s="353" t="s">
        <v>59</v>
      </c>
      <c r="T252" s="357" t="s">
        <v>614</v>
      </c>
      <c r="U252" s="353" t="s">
        <v>59</v>
      </c>
      <c r="V252" s="353" t="s">
        <v>59</v>
      </c>
      <c r="W252" s="357" t="s">
        <v>614</v>
      </c>
    </row>
    <row r="253" spans="1:23" ht="31.5">
      <c r="A253" s="353" t="s">
        <v>59</v>
      </c>
      <c r="B253" s="359" t="s">
        <v>574</v>
      </c>
      <c r="C253" s="358">
        <v>3580000000</v>
      </c>
      <c r="D253" s="358">
        <v>0</v>
      </c>
      <c r="E253" s="358">
        <v>0</v>
      </c>
      <c r="F253" s="353" t="s">
        <v>59</v>
      </c>
      <c r="G253" s="358">
        <v>3580000000</v>
      </c>
      <c r="H253" s="358">
        <v>3580000000</v>
      </c>
      <c r="I253" s="358">
        <v>0</v>
      </c>
      <c r="J253" s="358">
        <v>3540000000</v>
      </c>
      <c r="K253" s="358">
        <v>0</v>
      </c>
      <c r="L253" s="358">
        <v>0</v>
      </c>
      <c r="M253" s="353" t="s">
        <v>59</v>
      </c>
      <c r="N253" s="358">
        <v>3540000000</v>
      </c>
      <c r="O253" s="358">
        <v>3540000000</v>
      </c>
      <c r="P253" s="358">
        <v>0</v>
      </c>
      <c r="Q253" s="353" t="s">
        <v>59</v>
      </c>
      <c r="R253" s="353" t="s">
        <v>59</v>
      </c>
      <c r="S253" s="353" t="s">
        <v>59</v>
      </c>
      <c r="T253" s="357" t="s">
        <v>628</v>
      </c>
      <c r="U253" s="353" t="s">
        <v>59</v>
      </c>
      <c r="V253" s="353" t="s">
        <v>59</v>
      </c>
      <c r="W253" s="357" t="s">
        <v>628</v>
      </c>
    </row>
    <row r="254" spans="1:23" ht="47.25">
      <c r="A254" s="353" t="s">
        <v>59</v>
      </c>
      <c r="B254" s="359" t="s">
        <v>575</v>
      </c>
      <c r="C254" s="358">
        <v>1247000000</v>
      </c>
      <c r="D254" s="358">
        <v>0</v>
      </c>
      <c r="E254" s="358">
        <v>0</v>
      </c>
      <c r="F254" s="353" t="s">
        <v>59</v>
      </c>
      <c r="G254" s="358">
        <v>1247000000</v>
      </c>
      <c r="H254" s="358">
        <v>1247000000</v>
      </c>
      <c r="I254" s="358">
        <v>0</v>
      </c>
      <c r="J254" s="358">
        <v>1247000000</v>
      </c>
      <c r="K254" s="358">
        <v>0</v>
      </c>
      <c r="L254" s="358">
        <v>0</v>
      </c>
      <c r="M254" s="353" t="s">
        <v>59</v>
      </c>
      <c r="N254" s="358">
        <v>1247000000</v>
      </c>
      <c r="O254" s="358">
        <v>1247000000</v>
      </c>
      <c r="P254" s="358">
        <v>0</v>
      </c>
      <c r="Q254" s="353" t="s">
        <v>59</v>
      </c>
      <c r="R254" s="353" t="s">
        <v>59</v>
      </c>
      <c r="S254" s="353" t="s">
        <v>59</v>
      </c>
      <c r="T254" s="357" t="s">
        <v>614</v>
      </c>
      <c r="U254" s="353" t="s">
        <v>59</v>
      </c>
      <c r="V254" s="353" t="s">
        <v>59</v>
      </c>
      <c r="W254" s="357" t="s">
        <v>614</v>
      </c>
    </row>
    <row r="255" spans="1:23" ht="47.25">
      <c r="A255" s="353" t="s">
        <v>59</v>
      </c>
      <c r="B255" s="359" t="s">
        <v>576</v>
      </c>
      <c r="C255" s="358">
        <v>1111000000</v>
      </c>
      <c r="D255" s="358">
        <v>0</v>
      </c>
      <c r="E255" s="358">
        <v>0</v>
      </c>
      <c r="F255" s="353" t="s">
        <v>59</v>
      </c>
      <c r="G255" s="358">
        <v>1111000000</v>
      </c>
      <c r="H255" s="358">
        <v>1111000000</v>
      </c>
      <c r="I255" s="358">
        <v>0</v>
      </c>
      <c r="J255" s="358">
        <v>1111000000</v>
      </c>
      <c r="K255" s="358">
        <v>0</v>
      </c>
      <c r="L255" s="358">
        <v>0</v>
      </c>
      <c r="M255" s="353" t="s">
        <v>59</v>
      </c>
      <c r="N255" s="358">
        <v>1111000000</v>
      </c>
      <c r="O255" s="358">
        <v>1111000000</v>
      </c>
      <c r="P255" s="358">
        <v>0</v>
      </c>
      <c r="Q255" s="353" t="s">
        <v>59</v>
      </c>
      <c r="R255" s="353" t="s">
        <v>59</v>
      </c>
      <c r="S255" s="353" t="s">
        <v>59</v>
      </c>
      <c r="T255" s="357" t="s">
        <v>614</v>
      </c>
      <c r="U255" s="353" t="s">
        <v>59</v>
      </c>
      <c r="V255" s="353" t="s">
        <v>59</v>
      </c>
      <c r="W255" s="357" t="s">
        <v>614</v>
      </c>
    </row>
    <row r="256" spans="1:23" ht="47.25">
      <c r="A256" s="353" t="s">
        <v>59</v>
      </c>
      <c r="B256" s="359" t="s">
        <v>577</v>
      </c>
      <c r="C256" s="358">
        <v>1141000000</v>
      </c>
      <c r="D256" s="358">
        <v>0</v>
      </c>
      <c r="E256" s="358">
        <v>0</v>
      </c>
      <c r="F256" s="353" t="s">
        <v>59</v>
      </c>
      <c r="G256" s="358">
        <v>1141000000</v>
      </c>
      <c r="H256" s="358">
        <v>1141000000</v>
      </c>
      <c r="I256" s="358">
        <v>0</v>
      </c>
      <c r="J256" s="358">
        <v>1141000000</v>
      </c>
      <c r="K256" s="358">
        <v>0</v>
      </c>
      <c r="L256" s="358">
        <v>0</v>
      </c>
      <c r="M256" s="353" t="s">
        <v>59</v>
      </c>
      <c r="N256" s="358">
        <v>1141000000</v>
      </c>
      <c r="O256" s="358">
        <v>1141000000</v>
      </c>
      <c r="P256" s="358">
        <v>0</v>
      </c>
      <c r="Q256" s="353" t="s">
        <v>59</v>
      </c>
      <c r="R256" s="353" t="s">
        <v>59</v>
      </c>
      <c r="S256" s="353" t="s">
        <v>59</v>
      </c>
      <c r="T256" s="357" t="s">
        <v>614</v>
      </c>
      <c r="U256" s="353" t="s">
        <v>59</v>
      </c>
      <c r="V256" s="353" t="s">
        <v>59</v>
      </c>
      <c r="W256" s="357" t="s">
        <v>614</v>
      </c>
    </row>
    <row r="257" spans="1:23" ht="47.25">
      <c r="A257" s="353" t="s">
        <v>59</v>
      </c>
      <c r="B257" s="359" t="s">
        <v>578</v>
      </c>
      <c r="C257" s="358">
        <v>570000000</v>
      </c>
      <c r="D257" s="358">
        <v>0</v>
      </c>
      <c r="E257" s="358">
        <v>0</v>
      </c>
      <c r="F257" s="353" t="s">
        <v>59</v>
      </c>
      <c r="G257" s="358">
        <v>570000000</v>
      </c>
      <c r="H257" s="358">
        <v>570000000</v>
      </c>
      <c r="I257" s="358">
        <v>0</v>
      </c>
      <c r="J257" s="358">
        <v>570000000</v>
      </c>
      <c r="K257" s="358">
        <v>0</v>
      </c>
      <c r="L257" s="358">
        <v>0</v>
      </c>
      <c r="M257" s="353" t="s">
        <v>59</v>
      </c>
      <c r="N257" s="358">
        <v>570000000</v>
      </c>
      <c r="O257" s="358">
        <v>570000000</v>
      </c>
      <c r="P257" s="358">
        <v>0</v>
      </c>
      <c r="Q257" s="353" t="s">
        <v>59</v>
      </c>
      <c r="R257" s="353" t="s">
        <v>59</v>
      </c>
      <c r="S257" s="353" t="s">
        <v>59</v>
      </c>
      <c r="T257" s="357" t="s">
        <v>614</v>
      </c>
      <c r="U257" s="353" t="s">
        <v>59</v>
      </c>
      <c r="V257" s="353" t="s">
        <v>59</v>
      </c>
      <c r="W257" s="357" t="s">
        <v>614</v>
      </c>
    </row>
    <row r="258" spans="1:23" ht="31.5">
      <c r="A258" s="353" t="s">
        <v>59</v>
      </c>
      <c r="B258" s="359" t="s">
        <v>579</v>
      </c>
      <c r="C258" s="358">
        <v>2940000000</v>
      </c>
      <c r="D258" s="358">
        <v>0</v>
      </c>
      <c r="E258" s="358">
        <v>0</v>
      </c>
      <c r="F258" s="353" t="s">
        <v>59</v>
      </c>
      <c r="G258" s="358">
        <v>2940000000</v>
      </c>
      <c r="H258" s="358">
        <v>2940000000</v>
      </c>
      <c r="I258" s="358">
        <v>0</v>
      </c>
      <c r="J258" s="358">
        <v>2907000000</v>
      </c>
      <c r="K258" s="358">
        <v>0</v>
      </c>
      <c r="L258" s="358">
        <v>0</v>
      </c>
      <c r="M258" s="353" t="s">
        <v>59</v>
      </c>
      <c r="N258" s="358">
        <v>2907000000</v>
      </c>
      <c r="O258" s="358">
        <v>2907000000</v>
      </c>
      <c r="P258" s="358">
        <v>0</v>
      </c>
      <c r="Q258" s="353" t="s">
        <v>59</v>
      </c>
      <c r="R258" s="353" t="s">
        <v>59</v>
      </c>
      <c r="S258" s="353" t="s">
        <v>59</v>
      </c>
      <c r="T258" s="357" t="s">
        <v>628</v>
      </c>
      <c r="U258" s="353" t="s">
        <v>59</v>
      </c>
      <c r="V258" s="353" t="s">
        <v>59</v>
      </c>
      <c r="W258" s="357" t="s">
        <v>628</v>
      </c>
    </row>
    <row r="259" spans="1:23" ht="47.25">
      <c r="A259" s="353" t="s">
        <v>59</v>
      </c>
      <c r="B259" s="359" t="s">
        <v>580</v>
      </c>
      <c r="C259" s="358">
        <v>903000000</v>
      </c>
      <c r="D259" s="358">
        <v>0</v>
      </c>
      <c r="E259" s="358">
        <v>0</v>
      </c>
      <c r="F259" s="353" t="s">
        <v>59</v>
      </c>
      <c r="G259" s="358">
        <v>903000000</v>
      </c>
      <c r="H259" s="358">
        <v>903000000</v>
      </c>
      <c r="I259" s="358">
        <v>0</v>
      </c>
      <c r="J259" s="358">
        <v>903000000</v>
      </c>
      <c r="K259" s="358">
        <v>0</v>
      </c>
      <c r="L259" s="358">
        <v>0</v>
      </c>
      <c r="M259" s="353" t="s">
        <v>59</v>
      </c>
      <c r="N259" s="358">
        <v>903000000</v>
      </c>
      <c r="O259" s="358">
        <v>903000000</v>
      </c>
      <c r="P259" s="358">
        <v>0</v>
      </c>
      <c r="Q259" s="353" t="s">
        <v>59</v>
      </c>
      <c r="R259" s="353" t="s">
        <v>59</v>
      </c>
      <c r="S259" s="353" t="s">
        <v>59</v>
      </c>
      <c r="T259" s="357" t="s">
        <v>614</v>
      </c>
      <c r="U259" s="353" t="s">
        <v>59</v>
      </c>
      <c r="V259" s="353" t="s">
        <v>59</v>
      </c>
      <c r="W259" s="357" t="s">
        <v>614</v>
      </c>
    </row>
    <row r="260" spans="1:23" ht="47.25">
      <c r="A260" s="353" t="s">
        <v>59</v>
      </c>
      <c r="B260" s="359" t="s">
        <v>581</v>
      </c>
      <c r="C260" s="358">
        <v>1361000000</v>
      </c>
      <c r="D260" s="358">
        <v>0</v>
      </c>
      <c r="E260" s="358">
        <v>0</v>
      </c>
      <c r="F260" s="353" t="s">
        <v>59</v>
      </c>
      <c r="G260" s="358">
        <v>1361000000</v>
      </c>
      <c r="H260" s="358">
        <v>1361000000</v>
      </c>
      <c r="I260" s="358">
        <v>0</v>
      </c>
      <c r="J260" s="358">
        <v>1361000000</v>
      </c>
      <c r="K260" s="358">
        <v>0</v>
      </c>
      <c r="L260" s="358">
        <v>0</v>
      </c>
      <c r="M260" s="353" t="s">
        <v>59</v>
      </c>
      <c r="N260" s="358">
        <v>1361000000</v>
      </c>
      <c r="O260" s="358">
        <v>1361000000</v>
      </c>
      <c r="P260" s="358">
        <v>0</v>
      </c>
      <c r="Q260" s="353" t="s">
        <v>59</v>
      </c>
      <c r="R260" s="353" t="s">
        <v>59</v>
      </c>
      <c r="S260" s="353" t="s">
        <v>59</v>
      </c>
      <c r="T260" s="357" t="s">
        <v>614</v>
      </c>
      <c r="U260" s="353" t="s">
        <v>59</v>
      </c>
      <c r="V260" s="353" t="s">
        <v>59</v>
      </c>
      <c r="W260" s="357" t="s">
        <v>614</v>
      </c>
    </row>
    <row r="261" spans="1:23" ht="31.5">
      <c r="A261" s="353" t="s">
        <v>59</v>
      </c>
      <c r="B261" s="359" t="s">
        <v>582</v>
      </c>
      <c r="C261" s="358">
        <v>2302000000</v>
      </c>
      <c r="D261" s="358">
        <v>0</v>
      </c>
      <c r="E261" s="358">
        <v>0</v>
      </c>
      <c r="F261" s="353" t="s">
        <v>59</v>
      </c>
      <c r="G261" s="358">
        <v>2302000000</v>
      </c>
      <c r="H261" s="358">
        <v>2302000000</v>
      </c>
      <c r="I261" s="358">
        <v>0</v>
      </c>
      <c r="J261" s="358">
        <v>2302000000</v>
      </c>
      <c r="K261" s="358">
        <v>0</v>
      </c>
      <c r="L261" s="358">
        <v>0</v>
      </c>
      <c r="M261" s="353" t="s">
        <v>59</v>
      </c>
      <c r="N261" s="358">
        <v>2302000000</v>
      </c>
      <c r="O261" s="358">
        <v>2302000000</v>
      </c>
      <c r="P261" s="358">
        <v>0</v>
      </c>
      <c r="Q261" s="353" t="s">
        <v>59</v>
      </c>
      <c r="R261" s="353" t="s">
        <v>59</v>
      </c>
      <c r="S261" s="353" t="s">
        <v>59</v>
      </c>
      <c r="T261" s="357" t="s">
        <v>614</v>
      </c>
      <c r="U261" s="353" t="s">
        <v>59</v>
      </c>
      <c r="V261" s="353" t="s">
        <v>59</v>
      </c>
      <c r="W261" s="357" t="s">
        <v>614</v>
      </c>
    </row>
    <row r="262" spans="1:23" ht="47.25">
      <c r="A262" s="353" t="s">
        <v>59</v>
      </c>
      <c r="B262" s="359" t="s">
        <v>583</v>
      </c>
      <c r="C262" s="358">
        <v>785000000</v>
      </c>
      <c r="D262" s="358">
        <v>0</v>
      </c>
      <c r="E262" s="358">
        <v>0</v>
      </c>
      <c r="F262" s="353" t="s">
        <v>59</v>
      </c>
      <c r="G262" s="358">
        <v>785000000</v>
      </c>
      <c r="H262" s="358">
        <v>785000000</v>
      </c>
      <c r="I262" s="358">
        <v>0</v>
      </c>
      <c r="J262" s="358">
        <v>785000000</v>
      </c>
      <c r="K262" s="358">
        <v>0</v>
      </c>
      <c r="L262" s="358">
        <v>0</v>
      </c>
      <c r="M262" s="353" t="s">
        <v>59</v>
      </c>
      <c r="N262" s="358">
        <v>785000000</v>
      </c>
      <c r="O262" s="358">
        <v>785000000</v>
      </c>
      <c r="P262" s="358">
        <v>0</v>
      </c>
      <c r="Q262" s="353" t="s">
        <v>59</v>
      </c>
      <c r="R262" s="353" t="s">
        <v>59</v>
      </c>
      <c r="S262" s="353" t="s">
        <v>59</v>
      </c>
      <c r="T262" s="357" t="s">
        <v>614</v>
      </c>
      <c r="U262" s="353" t="s">
        <v>59</v>
      </c>
      <c r="V262" s="353" t="s">
        <v>59</v>
      </c>
      <c r="W262" s="357" t="s">
        <v>614</v>
      </c>
    </row>
    <row r="263" spans="1:23" ht="31.5">
      <c r="A263" s="353" t="s">
        <v>59</v>
      </c>
      <c r="B263" s="359" t="s">
        <v>584</v>
      </c>
      <c r="C263" s="358">
        <v>754000000</v>
      </c>
      <c r="D263" s="358">
        <v>0</v>
      </c>
      <c r="E263" s="358">
        <v>0</v>
      </c>
      <c r="F263" s="353" t="s">
        <v>59</v>
      </c>
      <c r="G263" s="358">
        <v>754000000</v>
      </c>
      <c r="H263" s="358">
        <v>754000000</v>
      </c>
      <c r="I263" s="358">
        <v>0</v>
      </c>
      <c r="J263" s="358">
        <v>606834000</v>
      </c>
      <c r="K263" s="358">
        <v>0</v>
      </c>
      <c r="L263" s="358">
        <v>0</v>
      </c>
      <c r="M263" s="353" t="s">
        <v>59</v>
      </c>
      <c r="N263" s="358">
        <v>606834000</v>
      </c>
      <c r="O263" s="358">
        <v>606834000</v>
      </c>
      <c r="P263" s="358">
        <v>0</v>
      </c>
      <c r="Q263" s="353" t="s">
        <v>59</v>
      </c>
      <c r="R263" s="353" t="s">
        <v>59</v>
      </c>
      <c r="S263" s="353" t="s">
        <v>59</v>
      </c>
      <c r="T263" s="357" t="s">
        <v>627</v>
      </c>
      <c r="U263" s="353" t="s">
        <v>59</v>
      </c>
      <c r="V263" s="353" t="s">
        <v>59</v>
      </c>
      <c r="W263" s="357" t="s">
        <v>627</v>
      </c>
    </row>
    <row r="264" spans="1:23" ht="47.25">
      <c r="A264" s="353" t="s">
        <v>59</v>
      </c>
      <c r="B264" s="359" t="s">
        <v>585</v>
      </c>
      <c r="C264" s="358">
        <v>757000000</v>
      </c>
      <c r="D264" s="358">
        <v>0</v>
      </c>
      <c r="E264" s="358">
        <v>0</v>
      </c>
      <c r="F264" s="353" t="s">
        <v>59</v>
      </c>
      <c r="G264" s="358">
        <v>757000000</v>
      </c>
      <c r="H264" s="358">
        <v>757000000</v>
      </c>
      <c r="I264" s="358">
        <v>0</v>
      </c>
      <c r="J264" s="358">
        <v>757000000</v>
      </c>
      <c r="K264" s="358">
        <v>0</v>
      </c>
      <c r="L264" s="358">
        <v>0</v>
      </c>
      <c r="M264" s="353" t="s">
        <v>59</v>
      </c>
      <c r="N264" s="358">
        <v>757000000</v>
      </c>
      <c r="O264" s="358">
        <v>757000000</v>
      </c>
      <c r="P264" s="358">
        <v>0</v>
      </c>
      <c r="Q264" s="353" t="s">
        <v>59</v>
      </c>
      <c r="R264" s="353" t="s">
        <v>59</v>
      </c>
      <c r="S264" s="353" t="s">
        <v>59</v>
      </c>
      <c r="T264" s="357" t="s">
        <v>614</v>
      </c>
      <c r="U264" s="353" t="s">
        <v>59</v>
      </c>
      <c r="V264" s="353" t="s">
        <v>59</v>
      </c>
      <c r="W264" s="357" t="s">
        <v>614</v>
      </c>
    </row>
    <row r="265" spans="1:23" ht="31.5">
      <c r="A265" s="353" t="s">
        <v>59</v>
      </c>
      <c r="B265" s="359" t="s">
        <v>586</v>
      </c>
      <c r="C265" s="358">
        <v>1760000000</v>
      </c>
      <c r="D265" s="358">
        <v>0</v>
      </c>
      <c r="E265" s="358">
        <v>0</v>
      </c>
      <c r="F265" s="353" t="s">
        <v>59</v>
      </c>
      <c r="G265" s="358">
        <v>1760000000</v>
      </c>
      <c r="H265" s="358">
        <v>1760000000</v>
      </c>
      <c r="I265" s="358">
        <v>0</v>
      </c>
      <c r="J265" s="358">
        <v>1437120000</v>
      </c>
      <c r="K265" s="358">
        <v>0</v>
      </c>
      <c r="L265" s="358">
        <v>0</v>
      </c>
      <c r="M265" s="353" t="s">
        <v>59</v>
      </c>
      <c r="N265" s="358">
        <v>1437120000</v>
      </c>
      <c r="O265" s="358">
        <v>1437120000</v>
      </c>
      <c r="P265" s="358">
        <v>0</v>
      </c>
      <c r="Q265" s="353" t="s">
        <v>59</v>
      </c>
      <c r="R265" s="353" t="s">
        <v>59</v>
      </c>
      <c r="S265" s="353" t="s">
        <v>59</v>
      </c>
      <c r="T265" s="357" t="s">
        <v>626</v>
      </c>
      <c r="U265" s="353" t="s">
        <v>59</v>
      </c>
      <c r="V265" s="353" t="s">
        <v>59</v>
      </c>
      <c r="W265" s="357" t="s">
        <v>626</v>
      </c>
    </row>
    <row r="266" spans="1:23" ht="78.75">
      <c r="A266" s="353" t="s">
        <v>59</v>
      </c>
      <c r="B266" s="359" t="s">
        <v>587</v>
      </c>
      <c r="C266" s="358">
        <v>943000000</v>
      </c>
      <c r="D266" s="358">
        <v>0</v>
      </c>
      <c r="E266" s="358">
        <v>0</v>
      </c>
      <c r="F266" s="353" t="s">
        <v>59</v>
      </c>
      <c r="G266" s="358">
        <v>943000000</v>
      </c>
      <c r="H266" s="358">
        <v>943000000</v>
      </c>
      <c r="I266" s="358">
        <v>0</v>
      </c>
      <c r="J266" s="358">
        <v>833098000</v>
      </c>
      <c r="K266" s="358">
        <v>0</v>
      </c>
      <c r="L266" s="358">
        <v>0</v>
      </c>
      <c r="M266" s="353" t="s">
        <v>59</v>
      </c>
      <c r="N266" s="358">
        <v>833098000</v>
      </c>
      <c r="O266" s="358">
        <v>833098000</v>
      </c>
      <c r="P266" s="358">
        <v>0</v>
      </c>
      <c r="Q266" s="353" t="s">
        <v>59</v>
      </c>
      <c r="R266" s="353" t="s">
        <v>59</v>
      </c>
      <c r="S266" s="353" t="s">
        <v>59</v>
      </c>
      <c r="T266" s="357" t="s">
        <v>625</v>
      </c>
      <c r="U266" s="353" t="s">
        <v>59</v>
      </c>
      <c r="V266" s="353" t="s">
        <v>59</v>
      </c>
      <c r="W266" s="357" t="s">
        <v>625</v>
      </c>
    </row>
    <row r="267" spans="1:23" ht="31.5">
      <c r="A267" s="353" t="s">
        <v>59</v>
      </c>
      <c r="B267" s="359" t="s">
        <v>588</v>
      </c>
      <c r="C267" s="358">
        <v>2296000000</v>
      </c>
      <c r="D267" s="358">
        <v>0</v>
      </c>
      <c r="E267" s="358">
        <v>0</v>
      </c>
      <c r="F267" s="353" t="s">
        <v>59</v>
      </c>
      <c r="G267" s="358">
        <v>2296000000</v>
      </c>
      <c r="H267" s="358">
        <v>2296000000</v>
      </c>
      <c r="I267" s="358">
        <v>0</v>
      </c>
      <c r="J267" s="358">
        <v>2296000000</v>
      </c>
      <c r="K267" s="358">
        <v>0</v>
      </c>
      <c r="L267" s="358">
        <v>0</v>
      </c>
      <c r="M267" s="353" t="s">
        <v>59</v>
      </c>
      <c r="N267" s="358">
        <v>2296000000</v>
      </c>
      <c r="O267" s="358">
        <v>2296000000</v>
      </c>
      <c r="P267" s="358">
        <v>0</v>
      </c>
      <c r="Q267" s="353" t="s">
        <v>59</v>
      </c>
      <c r="R267" s="353" t="s">
        <v>59</v>
      </c>
      <c r="S267" s="353" t="s">
        <v>59</v>
      </c>
      <c r="T267" s="357" t="s">
        <v>614</v>
      </c>
      <c r="U267" s="353" t="s">
        <v>59</v>
      </c>
      <c r="V267" s="353" t="s">
        <v>59</v>
      </c>
      <c r="W267" s="357" t="s">
        <v>614</v>
      </c>
    </row>
    <row r="268" spans="1:23" ht="31.5">
      <c r="A268" s="353" t="s">
        <v>59</v>
      </c>
      <c r="B268" s="359" t="s">
        <v>589</v>
      </c>
      <c r="C268" s="358">
        <v>989000000</v>
      </c>
      <c r="D268" s="358">
        <v>0</v>
      </c>
      <c r="E268" s="358">
        <v>0</v>
      </c>
      <c r="F268" s="353" t="s">
        <v>59</v>
      </c>
      <c r="G268" s="358">
        <v>989000000</v>
      </c>
      <c r="H268" s="358">
        <v>989000000</v>
      </c>
      <c r="I268" s="358">
        <v>0</v>
      </c>
      <c r="J268" s="358">
        <v>989000000</v>
      </c>
      <c r="K268" s="358">
        <v>0</v>
      </c>
      <c r="L268" s="358">
        <v>0</v>
      </c>
      <c r="M268" s="353" t="s">
        <v>59</v>
      </c>
      <c r="N268" s="358">
        <v>989000000</v>
      </c>
      <c r="O268" s="358">
        <v>989000000</v>
      </c>
      <c r="P268" s="358">
        <v>0</v>
      </c>
      <c r="Q268" s="353" t="s">
        <v>59</v>
      </c>
      <c r="R268" s="353" t="s">
        <v>59</v>
      </c>
      <c r="S268" s="353" t="s">
        <v>59</v>
      </c>
      <c r="T268" s="357" t="s">
        <v>614</v>
      </c>
      <c r="U268" s="353" t="s">
        <v>59</v>
      </c>
      <c r="V268" s="353" t="s">
        <v>59</v>
      </c>
      <c r="W268" s="357" t="s">
        <v>614</v>
      </c>
    </row>
    <row r="269" spans="1:23" ht="31.5">
      <c r="A269" s="353" t="s">
        <v>59</v>
      </c>
      <c r="B269" s="359" t="s">
        <v>590</v>
      </c>
      <c r="C269" s="358">
        <v>4670000000</v>
      </c>
      <c r="D269" s="358">
        <v>0</v>
      </c>
      <c r="E269" s="358">
        <v>0</v>
      </c>
      <c r="F269" s="353" t="s">
        <v>59</v>
      </c>
      <c r="G269" s="358">
        <v>4670000000</v>
      </c>
      <c r="H269" s="358">
        <v>4670000000</v>
      </c>
      <c r="I269" s="358">
        <v>0</v>
      </c>
      <c r="J269" s="358">
        <v>4617000000</v>
      </c>
      <c r="K269" s="358">
        <v>0</v>
      </c>
      <c r="L269" s="358">
        <v>0</v>
      </c>
      <c r="M269" s="353" t="s">
        <v>59</v>
      </c>
      <c r="N269" s="358">
        <v>4617000000</v>
      </c>
      <c r="O269" s="358">
        <v>4617000000</v>
      </c>
      <c r="P269" s="358">
        <v>0</v>
      </c>
      <c r="Q269" s="353" t="s">
        <v>59</v>
      </c>
      <c r="R269" s="353" t="s">
        <v>59</v>
      </c>
      <c r="S269" s="353" t="s">
        <v>59</v>
      </c>
      <c r="T269" s="357" t="s">
        <v>624</v>
      </c>
      <c r="U269" s="353" t="s">
        <v>59</v>
      </c>
      <c r="V269" s="353" t="s">
        <v>59</v>
      </c>
      <c r="W269" s="357" t="s">
        <v>624</v>
      </c>
    </row>
    <row r="270" spans="1:23" ht="31.5">
      <c r="A270" s="353" t="s">
        <v>59</v>
      </c>
      <c r="B270" s="359" t="s">
        <v>591</v>
      </c>
      <c r="C270" s="358">
        <v>781000000</v>
      </c>
      <c r="D270" s="358">
        <v>0</v>
      </c>
      <c r="E270" s="358">
        <v>0</v>
      </c>
      <c r="F270" s="353" t="s">
        <v>59</v>
      </c>
      <c r="G270" s="358">
        <v>781000000</v>
      </c>
      <c r="H270" s="358">
        <v>781000000</v>
      </c>
      <c r="I270" s="358">
        <v>0</v>
      </c>
      <c r="J270" s="358">
        <v>781000000</v>
      </c>
      <c r="K270" s="358">
        <v>0</v>
      </c>
      <c r="L270" s="358">
        <v>0</v>
      </c>
      <c r="M270" s="353" t="s">
        <v>59</v>
      </c>
      <c r="N270" s="358">
        <v>781000000</v>
      </c>
      <c r="O270" s="358">
        <v>781000000</v>
      </c>
      <c r="P270" s="358">
        <v>0</v>
      </c>
      <c r="Q270" s="353" t="s">
        <v>59</v>
      </c>
      <c r="R270" s="353" t="s">
        <v>59</v>
      </c>
      <c r="S270" s="353" t="s">
        <v>59</v>
      </c>
      <c r="T270" s="357" t="s">
        <v>614</v>
      </c>
      <c r="U270" s="353" t="s">
        <v>59</v>
      </c>
      <c r="V270" s="353" t="s">
        <v>59</v>
      </c>
      <c r="W270" s="357" t="s">
        <v>614</v>
      </c>
    </row>
    <row r="271" spans="1:23" ht="47.25">
      <c r="A271" s="353" t="s">
        <v>59</v>
      </c>
      <c r="B271" s="359" t="s">
        <v>592</v>
      </c>
      <c r="C271" s="358">
        <v>1539000000</v>
      </c>
      <c r="D271" s="358">
        <v>0</v>
      </c>
      <c r="E271" s="358">
        <v>0</v>
      </c>
      <c r="F271" s="353" t="s">
        <v>59</v>
      </c>
      <c r="G271" s="358">
        <v>1539000000</v>
      </c>
      <c r="H271" s="358">
        <v>1539000000</v>
      </c>
      <c r="I271" s="358">
        <v>0</v>
      </c>
      <c r="J271" s="358">
        <v>1519000000</v>
      </c>
      <c r="K271" s="358">
        <v>0</v>
      </c>
      <c r="L271" s="358">
        <v>0</v>
      </c>
      <c r="M271" s="353" t="s">
        <v>59</v>
      </c>
      <c r="N271" s="358">
        <v>1519000000</v>
      </c>
      <c r="O271" s="358">
        <v>1519000000</v>
      </c>
      <c r="P271" s="358">
        <v>0</v>
      </c>
      <c r="Q271" s="353" t="s">
        <v>59</v>
      </c>
      <c r="R271" s="353" t="s">
        <v>59</v>
      </c>
      <c r="S271" s="353" t="s">
        <v>59</v>
      </c>
      <c r="T271" s="357" t="s">
        <v>623</v>
      </c>
      <c r="U271" s="353" t="s">
        <v>59</v>
      </c>
      <c r="V271" s="353" t="s">
        <v>59</v>
      </c>
      <c r="W271" s="357" t="s">
        <v>623</v>
      </c>
    </row>
    <row r="272" spans="1:23" ht="47.25">
      <c r="A272" s="353" t="s">
        <v>59</v>
      </c>
      <c r="B272" s="359" t="s">
        <v>593</v>
      </c>
      <c r="C272" s="358">
        <v>1019000000</v>
      </c>
      <c r="D272" s="358">
        <v>0</v>
      </c>
      <c r="E272" s="358">
        <v>0</v>
      </c>
      <c r="F272" s="353" t="s">
        <v>59</v>
      </c>
      <c r="G272" s="358">
        <v>1019000000</v>
      </c>
      <c r="H272" s="358">
        <v>1019000000</v>
      </c>
      <c r="I272" s="358">
        <v>0</v>
      </c>
      <c r="J272" s="358">
        <v>903953000</v>
      </c>
      <c r="K272" s="358">
        <v>0</v>
      </c>
      <c r="L272" s="358">
        <v>0</v>
      </c>
      <c r="M272" s="353" t="s">
        <v>59</v>
      </c>
      <c r="N272" s="358">
        <v>903953000</v>
      </c>
      <c r="O272" s="358">
        <v>903953000</v>
      </c>
      <c r="P272" s="358">
        <v>0</v>
      </c>
      <c r="Q272" s="353" t="s">
        <v>59</v>
      </c>
      <c r="R272" s="353" t="s">
        <v>59</v>
      </c>
      <c r="S272" s="353" t="s">
        <v>59</v>
      </c>
      <c r="T272" s="357" t="s">
        <v>622</v>
      </c>
      <c r="U272" s="353" t="s">
        <v>59</v>
      </c>
      <c r="V272" s="353" t="s">
        <v>59</v>
      </c>
      <c r="W272" s="357" t="s">
        <v>622</v>
      </c>
    </row>
    <row r="273" spans="1:23" ht="63">
      <c r="A273" s="353" t="s">
        <v>59</v>
      </c>
      <c r="B273" s="359" t="s">
        <v>594</v>
      </c>
      <c r="C273" s="358">
        <v>260000000</v>
      </c>
      <c r="D273" s="358">
        <v>0</v>
      </c>
      <c r="E273" s="358">
        <v>0</v>
      </c>
      <c r="F273" s="353" t="s">
        <v>59</v>
      </c>
      <c r="G273" s="358">
        <v>260000000</v>
      </c>
      <c r="H273" s="358">
        <v>260000000</v>
      </c>
      <c r="I273" s="358">
        <v>0</v>
      </c>
      <c r="J273" s="358">
        <v>260000000</v>
      </c>
      <c r="K273" s="358">
        <v>0</v>
      </c>
      <c r="L273" s="358">
        <v>0</v>
      </c>
      <c r="M273" s="353" t="s">
        <v>59</v>
      </c>
      <c r="N273" s="358">
        <v>260000000</v>
      </c>
      <c r="O273" s="358">
        <v>260000000</v>
      </c>
      <c r="P273" s="358">
        <v>0</v>
      </c>
      <c r="Q273" s="353" t="s">
        <v>59</v>
      </c>
      <c r="R273" s="353" t="s">
        <v>59</v>
      </c>
      <c r="S273" s="353" t="s">
        <v>59</v>
      </c>
      <c r="T273" s="357" t="s">
        <v>614</v>
      </c>
      <c r="U273" s="353" t="s">
        <v>59</v>
      </c>
      <c r="V273" s="353" t="s">
        <v>59</v>
      </c>
      <c r="W273" s="357" t="s">
        <v>614</v>
      </c>
    </row>
    <row r="274" spans="1:23" ht="63">
      <c r="A274" s="353" t="s">
        <v>59</v>
      </c>
      <c r="B274" s="359" t="s">
        <v>595</v>
      </c>
      <c r="C274" s="358">
        <v>1011000000</v>
      </c>
      <c r="D274" s="358">
        <v>0</v>
      </c>
      <c r="E274" s="358">
        <v>0</v>
      </c>
      <c r="F274" s="353" t="s">
        <v>59</v>
      </c>
      <c r="G274" s="358">
        <v>1011000000</v>
      </c>
      <c r="H274" s="358">
        <v>1011000000</v>
      </c>
      <c r="I274" s="358">
        <v>0</v>
      </c>
      <c r="J274" s="358">
        <v>764639000</v>
      </c>
      <c r="K274" s="358">
        <v>0</v>
      </c>
      <c r="L274" s="358">
        <v>0</v>
      </c>
      <c r="M274" s="353" t="s">
        <v>59</v>
      </c>
      <c r="N274" s="358">
        <v>764639000</v>
      </c>
      <c r="O274" s="358">
        <v>764639000</v>
      </c>
      <c r="P274" s="358">
        <v>0</v>
      </c>
      <c r="Q274" s="353" t="s">
        <v>59</v>
      </c>
      <c r="R274" s="353" t="s">
        <v>59</v>
      </c>
      <c r="S274" s="353" t="s">
        <v>59</v>
      </c>
      <c r="T274" s="357" t="s">
        <v>621</v>
      </c>
      <c r="U274" s="353" t="s">
        <v>59</v>
      </c>
      <c r="V274" s="353" t="s">
        <v>59</v>
      </c>
      <c r="W274" s="357" t="s">
        <v>621</v>
      </c>
    </row>
    <row r="275" spans="1:23" ht="31.5">
      <c r="A275" s="353" t="s">
        <v>59</v>
      </c>
      <c r="B275" s="359" t="s">
        <v>596</v>
      </c>
      <c r="C275" s="358">
        <v>1719000000</v>
      </c>
      <c r="D275" s="358">
        <v>0</v>
      </c>
      <c r="E275" s="358">
        <v>0</v>
      </c>
      <c r="F275" s="353" t="s">
        <v>59</v>
      </c>
      <c r="G275" s="358">
        <v>1719000000</v>
      </c>
      <c r="H275" s="358">
        <v>1719000000</v>
      </c>
      <c r="I275" s="358">
        <v>0</v>
      </c>
      <c r="J275" s="358">
        <v>1697000000</v>
      </c>
      <c r="K275" s="358">
        <v>0</v>
      </c>
      <c r="L275" s="358">
        <v>0</v>
      </c>
      <c r="M275" s="353" t="s">
        <v>59</v>
      </c>
      <c r="N275" s="358">
        <v>1697000000</v>
      </c>
      <c r="O275" s="358">
        <v>1697000000</v>
      </c>
      <c r="P275" s="358">
        <v>0</v>
      </c>
      <c r="Q275" s="353" t="s">
        <v>59</v>
      </c>
      <c r="R275" s="353" t="s">
        <v>59</v>
      </c>
      <c r="S275" s="353" t="s">
        <v>59</v>
      </c>
      <c r="T275" s="357" t="s">
        <v>620</v>
      </c>
      <c r="U275" s="353" t="s">
        <v>59</v>
      </c>
      <c r="V275" s="353" t="s">
        <v>59</v>
      </c>
      <c r="W275" s="357" t="s">
        <v>620</v>
      </c>
    </row>
    <row r="276" spans="1:23" ht="63">
      <c r="A276" s="353" t="s">
        <v>59</v>
      </c>
      <c r="B276" s="359" t="s">
        <v>597</v>
      </c>
      <c r="C276" s="358">
        <v>645000000</v>
      </c>
      <c r="D276" s="358">
        <v>0</v>
      </c>
      <c r="E276" s="358">
        <v>0</v>
      </c>
      <c r="F276" s="353" t="s">
        <v>59</v>
      </c>
      <c r="G276" s="358">
        <v>645000000</v>
      </c>
      <c r="H276" s="358">
        <v>645000000</v>
      </c>
      <c r="I276" s="358">
        <v>0</v>
      </c>
      <c r="J276" s="358">
        <v>645000000</v>
      </c>
      <c r="K276" s="358">
        <v>0</v>
      </c>
      <c r="L276" s="358">
        <v>0</v>
      </c>
      <c r="M276" s="353" t="s">
        <v>59</v>
      </c>
      <c r="N276" s="358">
        <v>645000000</v>
      </c>
      <c r="O276" s="358">
        <v>645000000</v>
      </c>
      <c r="P276" s="358">
        <v>0</v>
      </c>
      <c r="Q276" s="353" t="s">
        <v>59</v>
      </c>
      <c r="R276" s="353" t="s">
        <v>59</v>
      </c>
      <c r="S276" s="353" t="s">
        <v>59</v>
      </c>
      <c r="T276" s="357" t="s">
        <v>614</v>
      </c>
      <c r="U276" s="353" t="s">
        <v>59</v>
      </c>
      <c r="V276" s="353" t="s">
        <v>59</v>
      </c>
      <c r="W276" s="357" t="s">
        <v>614</v>
      </c>
    </row>
    <row r="277" spans="1:23" ht="31.5">
      <c r="A277" s="353" t="s">
        <v>59</v>
      </c>
      <c r="B277" s="359" t="s">
        <v>598</v>
      </c>
      <c r="C277" s="358">
        <v>1449000000</v>
      </c>
      <c r="D277" s="358">
        <v>0</v>
      </c>
      <c r="E277" s="358">
        <v>0</v>
      </c>
      <c r="F277" s="353" t="s">
        <v>59</v>
      </c>
      <c r="G277" s="358">
        <v>1449000000</v>
      </c>
      <c r="H277" s="358">
        <v>1449000000</v>
      </c>
      <c r="I277" s="358">
        <v>0</v>
      </c>
      <c r="J277" s="358">
        <v>1431000000</v>
      </c>
      <c r="K277" s="358">
        <v>0</v>
      </c>
      <c r="L277" s="358">
        <v>0</v>
      </c>
      <c r="M277" s="353" t="s">
        <v>59</v>
      </c>
      <c r="N277" s="358">
        <v>1431000000</v>
      </c>
      <c r="O277" s="358">
        <v>1431000000</v>
      </c>
      <c r="P277" s="358">
        <v>0</v>
      </c>
      <c r="Q277" s="353" t="s">
        <v>59</v>
      </c>
      <c r="R277" s="353" t="s">
        <v>59</v>
      </c>
      <c r="S277" s="353" t="s">
        <v>59</v>
      </c>
      <c r="T277" s="357" t="s">
        <v>619</v>
      </c>
      <c r="U277" s="353" t="s">
        <v>59</v>
      </c>
      <c r="V277" s="353" t="s">
        <v>59</v>
      </c>
      <c r="W277" s="357" t="s">
        <v>619</v>
      </c>
    </row>
    <row r="278" spans="1:23" ht="47.25">
      <c r="A278" s="353" t="s">
        <v>59</v>
      </c>
      <c r="B278" s="359" t="s">
        <v>599</v>
      </c>
      <c r="C278" s="358">
        <v>591000000</v>
      </c>
      <c r="D278" s="358">
        <v>0</v>
      </c>
      <c r="E278" s="358">
        <v>0</v>
      </c>
      <c r="F278" s="353" t="s">
        <v>59</v>
      </c>
      <c r="G278" s="358">
        <v>591000000</v>
      </c>
      <c r="H278" s="358">
        <v>591000000</v>
      </c>
      <c r="I278" s="358">
        <v>0</v>
      </c>
      <c r="J278" s="358">
        <v>591000000</v>
      </c>
      <c r="K278" s="358">
        <v>0</v>
      </c>
      <c r="L278" s="358">
        <v>0</v>
      </c>
      <c r="M278" s="353" t="s">
        <v>59</v>
      </c>
      <c r="N278" s="358">
        <v>591000000</v>
      </c>
      <c r="O278" s="358">
        <v>591000000</v>
      </c>
      <c r="P278" s="358">
        <v>0</v>
      </c>
      <c r="Q278" s="353" t="s">
        <v>59</v>
      </c>
      <c r="R278" s="353" t="s">
        <v>59</v>
      </c>
      <c r="S278" s="353" t="s">
        <v>59</v>
      </c>
      <c r="T278" s="357" t="s">
        <v>614</v>
      </c>
      <c r="U278" s="353" t="s">
        <v>59</v>
      </c>
      <c r="V278" s="353" t="s">
        <v>59</v>
      </c>
      <c r="W278" s="357" t="s">
        <v>614</v>
      </c>
    </row>
    <row r="279" spans="1:23" ht="31.5">
      <c r="A279" s="353" t="s">
        <v>59</v>
      </c>
      <c r="B279" s="359" t="s">
        <v>600</v>
      </c>
      <c r="C279" s="358">
        <v>507000000</v>
      </c>
      <c r="D279" s="358">
        <v>0</v>
      </c>
      <c r="E279" s="358">
        <v>0</v>
      </c>
      <c r="F279" s="353" t="s">
        <v>59</v>
      </c>
      <c r="G279" s="358">
        <v>507000000</v>
      </c>
      <c r="H279" s="358">
        <v>507000000</v>
      </c>
      <c r="I279" s="358">
        <v>0</v>
      </c>
      <c r="J279" s="358">
        <v>507000000</v>
      </c>
      <c r="K279" s="358">
        <v>0</v>
      </c>
      <c r="L279" s="358">
        <v>0</v>
      </c>
      <c r="M279" s="353" t="s">
        <v>59</v>
      </c>
      <c r="N279" s="358">
        <v>507000000</v>
      </c>
      <c r="O279" s="358">
        <v>507000000</v>
      </c>
      <c r="P279" s="358">
        <v>0</v>
      </c>
      <c r="Q279" s="353" t="s">
        <v>59</v>
      </c>
      <c r="R279" s="353" t="s">
        <v>59</v>
      </c>
      <c r="S279" s="353" t="s">
        <v>59</v>
      </c>
      <c r="T279" s="357" t="s">
        <v>614</v>
      </c>
      <c r="U279" s="353" t="s">
        <v>59</v>
      </c>
      <c r="V279" s="353" t="s">
        <v>59</v>
      </c>
      <c r="W279" s="357" t="s">
        <v>614</v>
      </c>
    </row>
    <row r="280" spans="1:23" ht="47.25">
      <c r="A280" s="353" t="s">
        <v>59</v>
      </c>
      <c r="B280" s="359" t="s">
        <v>601</v>
      </c>
      <c r="C280" s="358">
        <v>744000000</v>
      </c>
      <c r="D280" s="358">
        <v>0</v>
      </c>
      <c r="E280" s="358">
        <v>0</v>
      </c>
      <c r="F280" s="353" t="s">
        <v>59</v>
      </c>
      <c r="G280" s="358">
        <v>744000000</v>
      </c>
      <c r="H280" s="358">
        <v>744000000</v>
      </c>
      <c r="I280" s="358">
        <v>0</v>
      </c>
      <c r="J280" s="358">
        <v>744000000</v>
      </c>
      <c r="K280" s="358">
        <v>0</v>
      </c>
      <c r="L280" s="358">
        <v>0</v>
      </c>
      <c r="M280" s="353" t="s">
        <v>59</v>
      </c>
      <c r="N280" s="358">
        <v>744000000</v>
      </c>
      <c r="O280" s="358">
        <v>744000000</v>
      </c>
      <c r="P280" s="358">
        <v>0</v>
      </c>
      <c r="Q280" s="353" t="s">
        <v>59</v>
      </c>
      <c r="R280" s="353" t="s">
        <v>59</v>
      </c>
      <c r="S280" s="353" t="s">
        <v>59</v>
      </c>
      <c r="T280" s="357" t="s">
        <v>614</v>
      </c>
      <c r="U280" s="353" t="s">
        <v>59</v>
      </c>
      <c r="V280" s="353" t="s">
        <v>59</v>
      </c>
      <c r="W280" s="357" t="s">
        <v>614</v>
      </c>
    </row>
    <row r="281" spans="1:23" ht="31.5">
      <c r="A281" s="353" t="s">
        <v>59</v>
      </c>
      <c r="B281" s="359" t="s">
        <v>602</v>
      </c>
      <c r="C281" s="358">
        <v>2025000000</v>
      </c>
      <c r="D281" s="358">
        <v>0</v>
      </c>
      <c r="E281" s="358">
        <v>0</v>
      </c>
      <c r="F281" s="353" t="s">
        <v>59</v>
      </c>
      <c r="G281" s="358">
        <v>2025000000</v>
      </c>
      <c r="H281" s="358">
        <v>2025000000</v>
      </c>
      <c r="I281" s="358">
        <v>0</v>
      </c>
      <c r="J281" s="358">
        <v>1741105000</v>
      </c>
      <c r="K281" s="358">
        <v>0</v>
      </c>
      <c r="L281" s="358">
        <v>0</v>
      </c>
      <c r="M281" s="353" t="s">
        <v>59</v>
      </c>
      <c r="N281" s="358">
        <v>1741105000</v>
      </c>
      <c r="O281" s="358">
        <v>1741105000</v>
      </c>
      <c r="P281" s="358">
        <v>0</v>
      </c>
      <c r="Q281" s="353" t="s">
        <v>59</v>
      </c>
      <c r="R281" s="353" t="s">
        <v>59</v>
      </c>
      <c r="S281" s="353" t="s">
        <v>59</v>
      </c>
      <c r="T281" s="357" t="s">
        <v>618</v>
      </c>
      <c r="U281" s="353" t="s">
        <v>59</v>
      </c>
      <c r="V281" s="353" t="s">
        <v>59</v>
      </c>
      <c r="W281" s="357" t="s">
        <v>618</v>
      </c>
    </row>
    <row r="282" spans="1:23" ht="31.5">
      <c r="A282" s="353" t="s">
        <v>59</v>
      </c>
      <c r="B282" s="359" t="s">
        <v>603</v>
      </c>
      <c r="C282" s="358">
        <v>1880000000</v>
      </c>
      <c r="D282" s="358">
        <v>0</v>
      </c>
      <c r="E282" s="358">
        <v>0</v>
      </c>
      <c r="F282" s="353" t="s">
        <v>59</v>
      </c>
      <c r="G282" s="358">
        <v>1880000000</v>
      </c>
      <c r="H282" s="358">
        <v>1880000000</v>
      </c>
      <c r="I282" s="358">
        <v>0</v>
      </c>
      <c r="J282" s="358">
        <v>1880000000</v>
      </c>
      <c r="K282" s="358">
        <v>0</v>
      </c>
      <c r="L282" s="358">
        <v>0</v>
      </c>
      <c r="M282" s="353" t="s">
        <v>59</v>
      </c>
      <c r="N282" s="358">
        <v>1880000000</v>
      </c>
      <c r="O282" s="358">
        <v>1880000000</v>
      </c>
      <c r="P282" s="358">
        <v>0</v>
      </c>
      <c r="Q282" s="353" t="s">
        <v>59</v>
      </c>
      <c r="R282" s="353" t="s">
        <v>59</v>
      </c>
      <c r="S282" s="353" t="s">
        <v>59</v>
      </c>
      <c r="T282" s="357" t="s">
        <v>614</v>
      </c>
      <c r="U282" s="353" t="s">
        <v>59</v>
      </c>
      <c r="V282" s="353" t="s">
        <v>59</v>
      </c>
      <c r="W282" s="357" t="s">
        <v>614</v>
      </c>
    </row>
    <row r="283" spans="1:23" ht="31.5">
      <c r="A283" s="353" t="s">
        <v>59</v>
      </c>
      <c r="B283" s="359" t="s">
        <v>604</v>
      </c>
      <c r="C283" s="358">
        <v>839000000</v>
      </c>
      <c r="D283" s="358">
        <v>0</v>
      </c>
      <c r="E283" s="358">
        <v>0</v>
      </c>
      <c r="F283" s="353" t="s">
        <v>59</v>
      </c>
      <c r="G283" s="358">
        <v>839000000</v>
      </c>
      <c r="H283" s="358">
        <v>839000000</v>
      </c>
      <c r="I283" s="358">
        <v>0</v>
      </c>
      <c r="J283" s="358">
        <v>839000000</v>
      </c>
      <c r="K283" s="358">
        <v>0</v>
      </c>
      <c r="L283" s="358">
        <v>0</v>
      </c>
      <c r="M283" s="353" t="s">
        <v>59</v>
      </c>
      <c r="N283" s="358">
        <v>839000000</v>
      </c>
      <c r="O283" s="358">
        <v>839000000</v>
      </c>
      <c r="P283" s="358">
        <v>0</v>
      </c>
      <c r="Q283" s="353" t="s">
        <v>59</v>
      </c>
      <c r="R283" s="353" t="s">
        <v>59</v>
      </c>
      <c r="S283" s="353" t="s">
        <v>59</v>
      </c>
      <c r="T283" s="357" t="s">
        <v>614</v>
      </c>
      <c r="U283" s="353" t="s">
        <v>59</v>
      </c>
      <c r="V283" s="353" t="s">
        <v>59</v>
      </c>
      <c r="W283" s="357" t="s">
        <v>614</v>
      </c>
    </row>
    <row r="284" spans="1:23" ht="47.25">
      <c r="A284" s="353" t="s">
        <v>59</v>
      </c>
      <c r="B284" s="359" t="s">
        <v>605</v>
      </c>
      <c r="C284" s="358">
        <v>780000000</v>
      </c>
      <c r="D284" s="358">
        <v>780000000</v>
      </c>
      <c r="E284" s="358">
        <v>0</v>
      </c>
      <c r="F284" s="353" t="s">
        <v>59</v>
      </c>
      <c r="G284" s="358">
        <v>0</v>
      </c>
      <c r="H284" s="358">
        <v>0</v>
      </c>
      <c r="I284" s="358">
        <v>0</v>
      </c>
      <c r="J284" s="358">
        <v>780000000</v>
      </c>
      <c r="K284" s="358">
        <v>780000000</v>
      </c>
      <c r="L284" s="358">
        <v>0</v>
      </c>
      <c r="M284" s="353" t="s">
        <v>59</v>
      </c>
      <c r="N284" s="358">
        <v>0</v>
      </c>
      <c r="O284" s="358">
        <v>0</v>
      </c>
      <c r="P284" s="358">
        <v>0</v>
      </c>
      <c r="Q284" s="353" t="s">
        <v>59</v>
      </c>
      <c r="R284" s="353" t="s">
        <v>59</v>
      </c>
      <c r="S284" s="353" t="s">
        <v>59</v>
      </c>
      <c r="T284" s="357" t="s">
        <v>614</v>
      </c>
      <c r="U284" s="357" t="s">
        <v>614</v>
      </c>
      <c r="V284" s="353" t="s">
        <v>59</v>
      </c>
      <c r="W284" s="353" t="s">
        <v>59</v>
      </c>
    </row>
    <row r="285" spans="1:23">
      <c r="A285" s="353">
        <v>26</v>
      </c>
      <c r="B285" s="359" t="s">
        <v>19</v>
      </c>
      <c r="C285" s="358">
        <v>187808981058</v>
      </c>
      <c r="D285" s="358">
        <v>0</v>
      </c>
      <c r="E285" s="358">
        <v>187808981058</v>
      </c>
      <c r="F285" s="353" t="s">
        <v>59</v>
      </c>
      <c r="G285" s="358">
        <v>0</v>
      </c>
      <c r="H285" s="358">
        <v>0</v>
      </c>
      <c r="I285" s="358">
        <v>0</v>
      </c>
      <c r="J285" s="358">
        <v>137854768470</v>
      </c>
      <c r="K285" s="358">
        <v>0</v>
      </c>
      <c r="L285" s="358">
        <v>137854768470</v>
      </c>
      <c r="M285" s="353" t="s">
        <v>59</v>
      </c>
      <c r="N285" s="358">
        <v>0</v>
      </c>
      <c r="O285" s="358">
        <v>0</v>
      </c>
      <c r="P285" s="358">
        <v>0</v>
      </c>
      <c r="Q285" s="353" t="s">
        <v>59</v>
      </c>
      <c r="R285" s="353" t="s">
        <v>59</v>
      </c>
      <c r="S285" s="353" t="s">
        <v>59</v>
      </c>
      <c r="T285" s="357" t="s">
        <v>617</v>
      </c>
      <c r="U285" s="353" t="s">
        <v>59</v>
      </c>
      <c r="V285" s="357" t="s">
        <v>617</v>
      </c>
      <c r="W285" s="353" t="s">
        <v>59</v>
      </c>
    </row>
    <row r="286" spans="1:23" ht="31.5">
      <c r="A286" s="353" t="s">
        <v>59</v>
      </c>
      <c r="B286" s="359" t="s">
        <v>606</v>
      </c>
      <c r="C286" s="358">
        <v>1451001778</v>
      </c>
      <c r="D286" s="358">
        <v>0</v>
      </c>
      <c r="E286" s="358">
        <v>1451001778</v>
      </c>
      <c r="F286" s="353" t="s">
        <v>59</v>
      </c>
      <c r="G286" s="358">
        <v>0</v>
      </c>
      <c r="H286" s="358">
        <v>0</v>
      </c>
      <c r="I286" s="358">
        <v>0</v>
      </c>
      <c r="J286" s="358">
        <v>1147537945</v>
      </c>
      <c r="K286" s="358">
        <v>0</v>
      </c>
      <c r="L286" s="358">
        <v>1147537945</v>
      </c>
      <c r="M286" s="353" t="s">
        <v>59</v>
      </c>
      <c r="N286" s="358">
        <v>0</v>
      </c>
      <c r="O286" s="358">
        <v>0</v>
      </c>
      <c r="P286" s="358">
        <v>0</v>
      </c>
      <c r="Q286" s="353" t="s">
        <v>59</v>
      </c>
      <c r="R286" s="353" t="s">
        <v>59</v>
      </c>
      <c r="S286" s="353" t="s">
        <v>59</v>
      </c>
      <c r="T286" s="357" t="s">
        <v>616</v>
      </c>
      <c r="U286" s="353" t="s">
        <v>59</v>
      </c>
      <c r="V286" s="357" t="s">
        <v>616</v>
      </c>
      <c r="W286" s="353" t="s">
        <v>59</v>
      </c>
    </row>
    <row r="287" spans="1:23" ht="31.5">
      <c r="A287" s="353" t="s">
        <v>59</v>
      </c>
      <c r="B287" s="359" t="s">
        <v>76</v>
      </c>
      <c r="C287" s="358">
        <v>15000000</v>
      </c>
      <c r="D287" s="358">
        <v>0</v>
      </c>
      <c r="E287" s="358">
        <v>15000000</v>
      </c>
      <c r="F287" s="353" t="s">
        <v>59</v>
      </c>
      <c r="G287" s="358">
        <v>0</v>
      </c>
      <c r="H287" s="358">
        <v>0</v>
      </c>
      <c r="I287" s="358">
        <v>0</v>
      </c>
      <c r="J287" s="358">
        <v>15000000</v>
      </c>
      <c r="K287" s="358">
        <v>0</v>
      </c>
      <c r="L287" s="358">
        <v>15000000</v>
      </c>
      <c r="M287" s="353" t="s">
        <v>59</v>
      </c>
      <c r="N287" s="358">
        <v>0</v>
      </c>
      <c r="O287" s="358">
        <v>0</v>
      </c>
      <c r="P287" s="358">
        <v>0</v>
      </c>
      <c r="Q287" s="353" t="s">
        <v>59</v>
      </c>
      <c r="R287" s="353" t="s">
        <v>59</v>
      </c>
      <c r="S287" s="353" t="s">
        <v>59</v>
      </c>
      <c r="T287" s="357" t="s">
        <v>614</v>
      </c>
      <c r="U287" s="353" t="s">
        <v>59</v>
      </c>
      <c r="V287" s="357" t="s">
        <v>614</v>
      </c>
      <c r="W287" s="353" t="s">
        <v>59</v>
      </c>
    </row>
    <row r="288" spans="1:23" ht="47.25">
      <c r="A288" s="353" t="s">
        <v>59</v>
      </c>
      <c r="B288" s="359" t="s">
        <v>607</v>
      </c>
      <c r="C288" s="358">
        <v>1745371820</v>
      </c>
      <c r="D288" s="358">
        <v>0</v>
      </c>
      <c r="E288" s="358">
        <v>1745371820</v>
      </c>
      <c r="F288" s="353" t="s">
        <v>59</v>
      </c>
      <c r="G288" s="358">
        <v>0</v>
      </c>
      <c r="H288" s="358">
        <v>0</v>
      </c>
      <c r="I288" s="358">
        <v>0</v>
      </c>
      <c r="J288" s="358">
        <v>1730386820</v>
      </c>
      <c r="K288" s="358">
        <v>0</v>
      </c>
      <c r="L288" s="358">
        <v>1730386820</v>
      </c>
      <c r="M288" s="353" t="s">
        <v>59</v>
      </c>
      <c r="N288" s="358">
        <v>0</v>
      </c>
      <c r="O288" s="358">
        <v>0</v>
      </c>
      <c r="P288" s="358">
        <v>0</v>
      </c>
      <c r="Q288" s="353" t="s">
        <v>59</v>
      </c>
      <c r="R288" s="353" t="s">
        <v>59</v>
      </c>
      <c r="S288" s="353" t="s">
        <v>59</v>
      </c>
      <c r="T288" s="357" t="s">
        <v>615</v>
      </c>
      <c r="U288" s="353" t="s">
        <v>59</v>
      </c>
      <c r="V288" s="357" t="s">
        <v>615</v>
      </c>
      <c r="W288" s="353" t="s">
        <v>59</v>
      </c>
    </row>
    <row r="289" spans="1:23" ht="31.5">
      <c r="A289" s="353" t="s">
        <v>59</v>
      </c>
      <c r="B289" s="359" t="s">
        <v>608</v>
      </c>
      <c r="C289" s="358">
        <v>15000000</v>
      </c>
      <c r="D289" s="358">
        <v>0</v>
      </c>
      <c r="E289" s="358">
        <v>15000000</v>
      </c>
      <c r="F289" s="353" t="s">
        <v>59</v>
      </c>
      <c r="G289" s="358">
        <v>0</v>
      </c>
      <c r="H289" s="358">
        <v>0</v>
      </c>
      <c r="I289" s="358">
        <v>0</v>
      </c>
      <c r="J289" s="358">
        <v>15000000</v>
      </c>
      <c r="K289" s="358">
        <v>0</v>
      </c>
      <c r="L289" s="358">
        <v>15000000</v>
      </c>
      <c r="M289" s="353" t="s">
        <v>59</v>
      </c>
      <c r="N289" s="358">
        <v>0</v>
      </c>
      <c r="O289" s="358">
        <v>0</v>
      </c>
      <c r="P289" s="358">
        <v>0</v>
      </c>
      <c r="Q289" s="353" t="s">
        <v>59</v>
      </c>
      <c r="R289" s="353" t="s">
        <v>59</v>
      </c>
      <c r="S289" s="353" t="s">
        <v>59</v>
      </c>
      <c r="T289" s="357" t="s">
        <v>614</v>
      </c>
      <c r="U289" s="353" t="s">
        <v>59</v>
      </c>
      <c r="V289" s="357" t="s">
        <v>614</v>
      </c>
      <c r="W289" s="353" t="s">
        <v>59</v>
      </c>
    </row>
    <row r="290" spans="1:23" ht="31.5">
      <c r="A290" s="353" t="s">
        <v>59</v>
      </c>
      <c r="B290" s="359" t="s">
        <v>609</v>
      </c>
      <c r="C290" s="358">
        <v>184582607460</v>
      </c>
      <c r="D290" s="358">
        <v>0</v>
      </c>
      <c r="E290" s="358">
        <v>184582607460</v>
      </c>
      <c r="F290" s="353" t="s">
        <v>59</v>
      </c>
      <c r="G290" s="358">
        <v>0</v>
      </c>
      <c r="H290" s="358">
        <v>0</v>
      </c>
      <c r="I290" s="358">
        <v>0</v>
      </c>
      <c r="J290" s="358">
        <v>134946843705</v>
      </c>
      <c r="K290" s="358">
        <v>0</v>
      </c>
      <c r="L290" s="358">
        <v>134946843705</v>
      </c>
      <c r="M290" s="353" t="s">
        <v>59</v>
      </c>
      <c r="N290" s="358">
        <v>0</v>
      </c>
      <c r="O290" s="358">
        <v>0</v>
      </c>
      <c r="P290" s="358">
        <v>0</v>
      </c>
      <c r="Q290" s="353" t="s">
        <v>59</v>
      </c>
      <c r="R290" s="353" t="s">
        <v>59</v>
      </c>
      <c r="S290" s="353" t="s">
        <v>59</v>
      </c>
      <c r="T290" s="357" t="s">
        <v>613</v>
      </c>
      <c r="U290" s="353" t="s">
        <v>59</v>
      </c>
      <c r="V290" s="357" t="s">
        <v>613</v>
      </c>
      <c r="W290" s="353" t="s">
        <v>59</v>
      </c>
    </row>
    <row r="291" spans="1:23">
      <c r="A291" s="356" t="s">
        <v>21</v>
      </c>
      <c r="B291" s="355" t="s">
        <v>43</v>
      </c>
      <c r="C291" s="353" t="s">
        <v>59</v>
      </c>
      <c r="D291" s="353" t="s">
        <v>59</v>
      </c>
      <c r="E291" s="353" t="s">
        <v>59</v>
      </c>
      <c r="F291" s="353" t="s">
        <v>59</v>
      </c>
      <c r="G291" s="353" t="s">
        <v>59</v>
      </c>
      <c r="H291" s="353" t="s">
        <v>59</v>
      </c>
      <c r="I291" s="353" t="s">
        <v>59</v>
      </c>
      <c r="J291" s="353" t="s">
        <v>59</v>
      </c>
      <c r="K291" s="353" t="s">
        <v>59</v>
      </c>
      <c r="L291" s="353" t="s">
        <v>59</v>
      </c>
      <c r="M291" s="353" t="s">
        <v>59</v>
      </c>
      <c r="N291" s="353" t="s">
        <v>59</v>
      </c>
      <c r="O291" s="353" t="s">
        <v>59</v>
      </c>
      <c r="P291" s="353" t="s">
        <v>59</v>
      </c>
      <c r="Q291" s="353" t="s">
        <v>59</v>
      </c>
      <c r="R291" s="353" t="s">
        <v>59</v>
      </c>
      <c r="S291" s="353" t="s">
        <v>59</v>
      </c>
      <c r="T291" s="353" t="s">
        <v>59</v>
      </c>
      <c r="U291" s="353" t="s">
        <v>59</v>
      </c>
      <c r="V291" s="353" t="s">
        <v>59</v>
      </c>
      <c r="W291" s="353" t="s">
        <v>59</v>
      </c>
    </row>
    <row r="292" spans="1:23" ht="31.5">
      <c r="A292" s="356" t="s">
        <v>17</v>
      </c>
      <c r="B292" s="355" t="s">
        <v>610</v>
      </c>
      <c r="C292" s="354">
        <v>0</v>
      </c>
      <c r="D292" s="354">
        <v>0</v>
      </c>
      <c r="E292" s="354">
        <v>0</v>
      </c>
      <c r="F292" s="353" t="s">
        <v>59</v>
      </c>
      <c r="G292" s="354">
        <v>0</v>
      </c>
      <c r="H292" s="354">
        <v>0</v>
      </c>
      <c r="I292" s="354">
        <v>0</v>
      </c>
      <c r="J292" s="354">
        <v>58150702348</v>
      </c>
      <c r="K292" s="354">
        <v>0</v>
      </c>
      <c r="L292" s="354">
        <v>0</v>
      </c>
      <c r="M292" s="353" t="s">
        <v>59</v>
      </c>
      <c r="N292" s="354">
        <v>3609275000</v>
      </c>
      <c r="O292" s="354">
        <v>0</v>
      </c>
      <c r="P292" s="354">
        <v>0</v>
      </c>
      <c r="Q292" s="353" t="s">
        <v>59</v>
      </c>
      <c r="R292" s="353" t="s">
        <v>59</v>
      </c>
      <c r="S292" s="353" t="s">
        <v>59</v>
      </c>
      <c r="T292" s="353" t="s">
        <v>59</v>
      </c>
      <c r="U292" s="353" t="s">
        <v>59</v>
      </c>
      <c r="V292" s="353" t="s">
        <v>59</v>
      </c>
      <c r="W292" s="353" t="s">
        <v>59</v>
      </c>
    </row>
    <row r="293" spans="1:23" ht="31.5">
      <c r="A293" s="356" t="s">
        <v>18</v>
      </c>
      <c r="B293" s="355" t="s">
        <v>611</v>
      </c>
      <c r="C293" s="353" t="s">
        <v>59</v>
      </c>
      <c r="D293" s="353" t="s">
        <v>59</v>
      </c>
      <c r="E293" s="353" t="s">
        <v>59</v>
      </c>
      <c r="F293" s="353" t="s">
        <v>59</v>
      </c>
      <c r="G293" s="353" t="s">
        <v>59</v>
      </c>
      <c r="H293" s="353" t="s">
        <v>59</v>
      </c>
      <c r="I293" s="353" t="s">
        <v>59</v>
      </c>
      <c r="J293" s="354">
        <v>177289300</v>
      </c>
      <c r="K293" s="354">
        <v>0</v>
      </c>
      <c r="L293" s="354">
        <v>0</v>
      </c>
      <c r="M293" s="353" t="s">
        <v>59</v>
      </c>
      <c r="N293" s="354">
        <v>177289300</v>
      </c>
      <c r="O293" s="354">
        <v>0</v>
      </c>
      <c r="P293" s="354">
        <v>0</v>
      </c>
      <c r="R293" s="353" t="s">
        <v>59</v>
      </c>
      <c r="S293" s="354">
        <v>177289300</v>
      </c>
      <c r="T293" s="353" t="s">
        <v>59</v>
      </c>
      <c r="U293" s="353" t="s">
        <v>59</v>
      </c>
      <c r="V293" s="353" t="s">
        <v>59</v>
      </c>
      <c r="W293" s="353" t="s">
        <v>59</v>
      </c>
    </row>
    <row r="294" spans="1:23" ht="31.5">
      <c r="A294" s="356" t="s">
        <v>35</v>
      </c>
      <c r="B294" s="355" t="s">
        <v>612</v>
      </c>
      <c r="C294" s="353" t="s">
        <v>59</v>
      </c>
      <c r="D294" s="353" t="s">
        <v>59</v>
      </c>
      <c r="E294" s="353" t="s">
        <v>59</v>
      </c>
      <c r="F294" s="353" t="s">
        <v>59</v>
      </c>
      <c r="G294" s="353" t="s">
        <v>59</v>
      </c>
      <c r="H294" s="353" t="s">
        <v>59</v>
      </c>
      <c r="I294" s="353" t="s">
        <v>59</v>
      </c>
      <c r="J294" s="354">
        <v>322800950908</v>
      </c>
      <c r="K294" s="354">
        <v>0</v>
      </c>
      <c r="L294" s="354">
        <v>0</v>
      </c>
      <c r="M294" s="353" t="s">
        <v>59</v>
      </c>
      <c r="N294" s="354">
        <v>2516520800</v>
      </c>
      <c r="O294" s="354">
        <v>0</v>
      </c>
      <c r="P294" s="354">
        <v>0</v>
      </c>
      <c r="Q294" s="354">
        <v>322800950908</v>
      </c>
      <c r="R294" s="353" t="s">
        <v>59</v>
      </c>
      <c r="S294" s="353" t="s">
        <v>59</v>
      </c>
      <c r="T294" s="353" t="s">
        <v>59</v>
      </c>
      <c r="U294" s="353" t="s">
        <v>59</v>
      </c>
      <c r="V294" s="353" t="s">
        <v>59</v>
      </c>
      <c r="W294" s="353" t="s">
        <v>59</v>
      </c>
    </row>
  </sheetData>
  <mergeCells count="27">
    <mergeCell ref="U1:W1"/>
    <mergeCell ref="S9:S10"/>
    <mergeCell ref="T9:T10"/>
    <mergeCell ref="U9:U10"/>
    <mergeCell ref="V9:V10"/>
    <mergeCell ref="W9:W10"/>
    <mergeCell ref="D9:D10"/>
    <mergeCell ref="E9:E10"/>
    <mergeCell ref="F9:F10"/>
    <mergeCell ref="G9:I9"/>
    <mergeCell ref="J9:J10"/>
    <mergeCell ref="A1:C1"/>
    <mergeCell ref="A4:W4"/>
    <mergeCell ref="A5:W5"/>
    <mergeCell ref="A6:W6"/>
    <mergeCell ref="A8:A10"/>
    <mergeCell ref="B8:B10"/>
    <mergeCell ref="C8:I8"/>
    <mergeCell ref="J8:S8"/>
    <mergeCell ref="T8:W8"/>
    <mergeCell ref="C9:C10"/>
    <mergeCell ref="L9:L10"/>
    <mergeCell ref="M9:M10"/>
    <mergeCell ref="N9:P9"/>
    <mergeCell ref="Q9:Q10"/>
    <mergeCell ref="R9:R10"/>
    <mergeCell ref="K9:K10"/>
  </mergeCells>
  <pageMargins left="0.49" right="0.45" top="0.75" bottom="0.75" header="0.3" footer="0.3"/>
  <pageSetup paperSize="9" scale="40" fitToHeight="0" orientation="landscape" r:id="rId1"/>
  <headerFooter>
    <oddHeader>&amp;C&amp;"Times New Roman,Regular"&amp;P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38"/>
  <sheetViews>
    <sheetView topLeftCell="O1" workbookViewId="0">
      <selection activeCell="X10" sqref="X10:X11"/>
    </sheetView>
  </sheetViews>
  <sheetFormatPr defaultColWidth="9.140625" defaultRowHeight="15.75"/>
  <cols>
    <col min="1" max="1" width="4.7109375" style="263" customWidth="1"/>
    <col min="2" max="2" width="25.140625" style="379" customWidth="1"/>
    <col min="3" max="3" width="17.28515625" style="2" customWidth="1"/>
    <col min="4" max="4" width="16.42578125" style="2" customWidth="1"/>
    <col min="5" max="5" width="17.28515625" style="2" customWidth="1"/>
    <col min="6" max="6" width="7.28515625" style="2" customWidth="1"/>
    <col min="7" max="7" width="18.5703125" style="2" customWidth="1"/>
    <col min="8" max="8" width="18.140625" style="2" customWidth="1"/>
    <col min="9" max="10" width="16.42578125" style="2" customWidth="1"/>
    <col min="11" max="11" width="17.42578125" style="2" customWidth="1"/>
    <col min="12" max="12" width="16.5703125" style="2" customWidth="1"/>
    <col min="13" max="13" width="17.28515625" style="2" customWidth="1"/>
    <col min="14" max="14" width="8.7109375" style="2" customWidth="1"/>
    <col min="15" max="15" width="17.5703125" style="2" customWidth="1"/>
    <col min="16" max="16" width="17.42578125" style="2" customWidth="1"/>
    <col min="17" max="17" width="18.5703125" style="2" customWidth="1"/>
    <col min="18" max="18" width="15.140625" style="2" customWidth="1"/>
    <col min="19" max="19" width="10" style="378" customWidth="1"/>
    <col min="20" max="20" width="9.7109375" style="378" customWidth="1"/>
    <col min="21" max="21" width="10.42578125" style="377" customWidth="1"/>
    <col min="22" max="22" width="8.85546875" style="377" customWidth="1"/>
    <col min="23" max="23" width="11.28515625" style="377" customWidth="1"/>
    <col min="24" max="24" width="9.7109375" style="377" customWidth="1"/>
    <col min="25" max="25" width="10.85546875" style="377" customWidth="1"/>
    <col min="26" max="26" width="10.28515625" style="377" customWidth="1"/>
    <col min="27" max="16384" width="9.140625" style="1"/>
  </cols>
  <sheetData>
    <row r="1" spans="1:30" s="4" customFormat="1" ht="15" customHeight="1">
      <c r="A1" s="326" t="s">
        <v>722</v>
      </c>
      <c r="B1" s="326"/>
      <c r="G1" s="411"/>
      <c r="H1" s="411"/>
      <c r="I1" s="411"/>
      <c r="J1" s="411"/>
      <c r="K1" s="411"/>
      <c r="L1" s="411"/>
      <c r="M1" s="411"/>
      <c r="N1" s="411"/>
      <c r="O1" s="411"/>
      <c r="P1" s="411"/>
      <c r="S1" s="410"/>
      <c r="T1" s="410"/>
      <c r="U1" s="409"/>
      <c r="V1" s="409"/>
      <c r="W1" s="327" t="s">
        <v>320</v>
      </c>
      <c r="X1" s="327"/>
      <c r="Y1" s="327"/>
      <c r="Z1" s="327"/>
      <c r="AA1" s="47"/>
    </row>
    <row r="2" spans="1:30" s="4" customFormat="1" ht="15" customHeight="1">
      <c r="A2" s="326" t="s">
        <v>20</v>
      </c>
      <c r="B2" s="326"/>
      <c r="C2" s="266"/>
      <c r="D2" s="266"/>
      <c r="E2" s="266"/>
      <c r="F2" s="266"/>
      <c r="G2" s="411"/>
      <c r="H2" s="411"/>
      <c r="I2" s="411"/>
      <c r="J2" s="411"/>
      <c r="K2" s="411"/>
      <c r="L2" s="411"/>
      <c r="M2" s="411"/>
      <c r="N2" s="411"/>
      <c r="O2" s="411"/>
      <c r="P2" s="411"/>
      <c r="S2" s="410"/>
      <c r="T2" s="410"/>
      <c r="U2" s="409"/>
      <c r="V2" s="409"/>
      <c r="W2" s="409"/>
      <c r="X2" s="408"/>
      <c r="Y2" s="408"/>
      <c r="Z2" s="408"/>
    </row>
    <row r="3" spans="1:30">
      <c r="U3" s="404"/>
      <c r="V3" s="404"/>
      <c r="W3" s="404"/>
      <c r="X3" s="404"/>
      <c r="Y3" s="404"/>
      <c r="Z3" s="404"/>
    </row>
    <row r="4" spans="1:30" s="4" customFormat="1" ht="20.25" customHeight="1">
      <c r="A4" s="407" t="s">
        <v>731</v>
      </c>
      <c r="B4" s="407"/>
      <c r="C4" s="407"/>
      <c r="D4" s="407"/>
      <c r="E4" s="407"/>
      <c r="F4" s="407"/>
      <c r="G4" s="407"/>
      <c r="H4" s="407"/>
      <c r="I4" s="407"/>
      <c r="J4" s="407"/>
      <c r="K4" s="407"/>
      <c r="L4" s="407"/>
      <c r="M4" s="407"/>
      <c r="N4" s="407"/>
      <c r="O4" s="407"/>
      <c r="P4" s="407"/>
      <c r="Q4" s="407"/>
      <c r="R4" s="407"/>
      <c r="S4" s="407"/>
      <c r="T4" s="407"/>
      <c r="U4" s="407"/>
      <c r="V4" s="407"/>
      <c r="W4" s="407"/>
      <c r="X4" s="407"/>
      <c r="Y4" s="407"/>
      <c r="Z4" s="407"/>
    </row>
    <row r="5" spans="1:30" s="4" customFormat="1" ht="18.75" customHeight="1">
      <c r="A5" s="406" t="str">
        <f>'B100-CK'!A5:W5</f>
        <v>(Quyết toán đã được HĐND phê chuẩn)</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5"/>
    </row>
    <row r="6" spans="1:30">
      <c r="U6" s="404"/>
      <c r="V6" s="404"/>
      <c r="W6" s="404"/>
      <c r="X6" s="404"/>
      <c r="Y6" s="404"/>
      <c r="Z6" s="404"/>
    </row>
    <row r="7" spans="1:30" customFormat="1" ht="21" customHeight="1">
      <c r="A7" s="403"/>
      <c r="B7" s="402"/>
      <c r="C7" s="2"/>
      <c r="D7" s="2"/>
      <c r="E7" s="306"/>
      <c r="F7" s="306"/>
      <c r="G7" s="306"/>
      <c r="H7" s="306"/>
      <c r="I7" s="306"/>
      <c r="J7" s="306"/>
      <c r="K7" s="2"/>
      <c r="L7" s="2"/>
      <c r="M7" s="264"/>
      <c r="N7" s="264"/>
      <c r="O7" s="264"/>
      <c r="P7" s="264"/>
      <c r="Q7" s="264"/>
      <c r="R7" s="264"/>
      <c r="S7" s="401"/>
      <c r="T7" s="401"/>
      <c r="U7" s="377"/>
      <c r="V7" s="377"/>
      <c r="W7" s="401"/>
      <c r="X7" s="400" t="s">
        <v>319</v>
      </c>
      <c r="Y7" s="400"/>
      <c r="Z7" s="400"/>
      <c r="AA7" s="1"/>
      <c r="AB7" s="1"/>
      <c r="AC7" s="1"/>
    </row>
    <row r="8" spans="1:30" customFormat="1" ht="16.5" customHeight="1">
      <c r="A8" s="396" t="s">
        <v>0</v>
      </c>
      <c r="B8" s="396" t="s">
        <v>318</v>
      </c>
      <c r="C8" s="398" t="s">
        <v>1</v>
      </c>
      <c r="D8" s="399"/>
      <c r="E8" s="399"/>
      <c r="F8" s="399"/>
      <c r="G8" s="399"/>
      <c r="H8" s="399"/>
      <c r="I8" s="399"/>
      <c r="J8" s="397"/>
      <c r="K8" s="398" t="s">
        <v>2</v>
      </c>
      <c r="L8" s="399"/>
      <c r="M8" s="399"/>
      <c r="N8" s="399"/>
      <c r="O8" s="399"/>
      <c r="P8" s="399"/>
      <c r="Q8" s="399"/>
      <c r="R8" s="397"/>
      <c r="S8" s="395" t="s">
        <v>317</v>
      </c>
      <c r="T8" s="395"/>
      <c r="U8" s="395"/>
      <c r="V8" s="395"/>
      <c r="W8" s="395"/>
      <c r="X8" s="395"/>
      <c r="Y8" s="395"/>
      <c r="Z8" s="395"/>
      <c r="AA8" s="1"/>
      <c r="AB8" s="1"/>
      <c r="AC8" s="1"/>
    </row>
    <row r="9" spans="1:30" customFormat="1" ht="17.25" customHeight="1">
      <c r="A9" s="394"/>
      <c r="B9" s="394"/>
      <c r="C9" s="396" t="s">
        <v>13</v>
      </c>
      <c r="D9" s="396" t="s">
        <v>316</v>
      </c>
      <c r="E9" s="398" t="s">
        <v>26</v>
      </c>
      <c r="F9" s="399"/>
      <c r="G9" s="399"/>
      <c r="H9" s="399"/>
      <c r="I9" s="399"/>
      <c r="J9" s="397"/>
      <c r="K9" s="396" t="s">
        <v>13</v>
      </c>
      <c r="L9" s="396" t="s">
        <v>316</v>
      </c>
      <c r="M9" s="398" t="s">
        <v>26</v>
      </c>
      <c r="N9" s="399"/>
      <c r="O9" s="399"/>
      <c r="P9" s="399"/>
      <c r="Q9" s="399"/>
      <c r="R9" s="397"/>
      <c r="S9" s="395" t="s">
        <v>13</v>
      </c>
      <c r="T9" s="395" t="s">
        <v>316</v>
      </c>
      <c r="U9" s="395" t="s">
        <v>26</v>
      </c>
      <c r="V9" s="395"/>
      <c r="W9" s="395"/>
      <c r="X9" s="395"/>
      <c r="Y9" s="395"/>
      <c r="Z9" s="395"/>
      <c r="AA9" s="1"/>
      <c r="AB9" s="1"/>
      <c r="AC9" s="1"/>
    </row>
    <row r="10" spans="1:30" customFormat="1" ht="27" customHeight="1">
      <c r="A10" s="394"/>
      <c r="B10" s="394"/>
      <c r="C10" s="394"/>
      <c r="D10" s="394"/>
      <c r="E10" s="396" t="s">
        <v>13</v>
      </c>
      <c r="F10" s="398" t="s">
        <v>25</v>
      </c>
      <c r="G10" s="397"/>
      <c r="H10" s="396" t="s">
        <v>315</v>
      </c>
      <c r="I10" s="396" t="s">
        <v>314</v>
      </c>
      <c r="J10" s="396" t="s">
        <v>313</v>
      </c>
      <c r="K10" s="394"/>
      <c r="L10" s="394"/>
      <c r="M10" s="396" t="s">
        <v>13</v>
      </c>
      <c r="N10" s="398" t="s">
        <v>25</v>
      </c>
      <c r="O10" s="397"/>
      <c r="P10" s="396" t="s">
        <v>315</v>
      </c>
      <c r="Q10" s="396" t="s">
        <v>314</v>
      </c>
      <c r="R10" s="396" t="s">
        <v>313</v>
      </c>
      <c r="S10" s="395"/>
      <c r="T10" s="395"/>
      <c r="U10" s="395" t="s">
        <v>13</v>
      </c>
      <c r="V10" s="395" t="s">
        <v>25</v>
      </c>
      <c r="W10" s="395"/>
      <c r="X10" s="395" t="s">
        <v>315</v>
      </c>
      <c r="Y10" s="395" t="s">
        <v>314</v>
      </c>
      <c r="Z10" s="395" t="s">
        <v>313</v>
      </c>
      <c r="AA10" s="1"/>
      <c r="AB10" s="1"/>
      <c r="AC10" s="1"/>
    </row>
    <row r="11" spans="1:30" customFormat="1" ht="78.75" customHeight="1">
      <c r="A11" s="394"/>
      <c r="B11" s="394"/>
      <c r="C11" s="394"/>
      <c r="D11" s="394"/>
      <c r="E11" s="394"/>
      <c r="F11" s="390" t="s">
        <v>24</v>
      </c>
      <c r="G11" s="390" t="s">
        <v>23</v>
      </c>
      <c r="H11" s="394"/>
      <c r="I11" s="394"/>
      <c r="J11" s="394"/>
      <c r="K11" s="394"/>
      <c r="L11" s="394"/>
      <c r="M11" s="394"/>
      <c r="N11" s="390" t="s">
        <v>24</v>
      </c>
      <c r="O11" s="390" t="s">
        <v>23</v>
      </c>
      <c r="P11" s="394"/>
      <c r="Q11" s="394"/>
      <c r="R11" s="394"/>
      <c r="S11" s="392"/>
      <c r="T11" s="392"/>
      <c r="U11" s="392"/>
      <c r="V11" s="393" t="s">
        <v>24</v>
      </c>
      <c r="W11" s="393" t="s">
        <v>23</v>
      </c>
      <c r="X11" s="392"/>
      <c r="Y11" s="392"/>
      <c r="Z11" s="392"/>
      <c r="AA11" s="1"/>
      <c r="AB11" s="1"/>
      <c r="AC11" s="1"/>
    </row>
    <row r="12" spans="1:30" ht="26.25" customHeight="1">
      <c r="A12" s="390"/>
      <c r="B12" s="390" t="s">
        <v>13</v>
      </c>
      <c r="C12" s="388">
        <f>+C13+C26</f>
        <v>50284000000</v>
      </c>
      <c r="D12" s="388">
        <f t="shared" ref="D12:Z12" si="0">+D13+D26</f>
        <v>47818000000</v>
      </c>
      <c r="E12" s="388">
        <f t="shared" si="0"/>
        <v>2466000000</v>
      </c>
      <c r="F12" s="388">
        <f t="shared" si="0"/>
        <v>0</v>
      </c>
      <c r="G12" s="388">
        <f t="shared" si="0"/>
        <v>2466000000</v>
      </c>
      <c r="H12" s="388">
        <f t="shared" si="0"/>
        <v>0</v>
      </c>
      <c r="I12" s="388">
        <f t="shared" si="0"/>
        <v>2466000000</v>
      </c>
      <c r="J12" s="388">
        <f t="shared" si="0"/>
        <v>0</v>
      </c>
      <c r="K12" s="388">
        <f t="shared" si="0"/>
        <v>58150702348</v>
      </c>
      <c r="L12" s="388">
        <f t="shared" si="0"/>
        <v>47818000000</v>
      </c>
      <c r="M12" s="388">
        <f t="shared" si="0"/>
        <v>10332702348</v>
      </c>
      <c r="N12" s="388">
        <f t="shared" si="0"/>
        <v>0</v>
      </c>
      <c r="O12" s="388">
        <f t="shared" si="0"/>
        <v>10332702348</v>
      </c>
      <c r="P12" s="388">
        <f t="shared" si="0"/>
        <v>0</v>
      </c>
      <c r="Q12" s="388">
        <f t="shared" si="0"/>
        <v>6963427348</v>
      </c>
      <c r="R12" s="388">
        <f t="shared" si="0"/>
        <v>3369275000</v>
      </c>
      <c r="S12" s="380">
        <f t="shared" ref="S12:S13" si="1">K12/C12%</f>
        <v>115.644543687853</v>
      </c>
      <c r="T12" s="380">
        <f t="shared" ref="T12:T14" si="2">D12/L12%</f>
        <v>100</v>
      </c>
      <c r="U12" s="380">
        <f t="shared" ref="U12:U13" si="3">W12</f>
        <v>419.00658345498783</v>
      </c>
      <c r="V12" s="391"/>
      <c r="W12" s="380">
        <f t="shared" ref="W12:W13" si="4">O12/G12%</f>
        <v>419.00658345498783</v>
      </c>
      <c r="X12" s="380"/>
      <c r="Y12" s="380">
        <f t="shared" ref="Y12:Y13" si="5">Q12/I12%</f>
        <v>282.37742692619628</v>
      </c>
      <c r="Z12" s="388">
        <f t="shared" si="0"/>
        <v>0</v>
      </c>
    </row>
    <row r="13" spans="1:30" ht="31.5">
      <c r="A13" s="390" t="s">
        <v>11</v>
      </c>
      <c r="B13" s="389" t="s">
        <v>730</v>
      </c>
      <c r="C13" s="388">
        <f>SUM(C14:C25)</f>
        <v>50284000000</v>
      </c>
      <c r="D13" s="388">
        <f t="shared" ref="D13:Z13" si="6">SUM(D14:D25)</f>
        <v>47818000000</v>
      </c>
      <c r="E13" s="388">
        <f t="shared" si="6"/>
        <v>2466000000</v>
      </c>
      <c r="F13" s="388">
        <f t="shared" si="6"/>
        <v>0</v>
      </c>
      <c r="G13" s="388">
        <f t="shared" si="6"/>
        <v>2466000000</v>
      </c>
      <c r="H13" s="388">
        <f t="shared" si="6"/>
        <v>0</v>
      </c>
      <c r="I13" s="388">
        <f t="shared" si="6"/>
        <v>2466000000</v>
      </c>
      <c r="J13" s="388">
        <f t="shared" si="6"/>
        <v>0</v>
      </c>
      <c r="K13" s="388">
        <f t="shared" si="6"/>
        <v>56314341395</v>
      </c>
      <c r="L13" s="388">
        <f t="shared" si="6"/>
        <v>47818000000</v>
      </c>
      <c r="M13" s="388">
        <f t="shared" si="6"/>
        <v>8496341395</v>
      </c>
      <c r="N13" s="388">
        <f t="shared" si="6"/>
        <v>0</v>
      </c>
      <c r="O13" s="388">
        <f t="shared" si="6"/>
        <v>8496341395</v>
      </c>
      <c r="P13" s="388">
        <f t="shared" si="6"/>
        <v>0</v>
      </c>
      <c r="Q13" s="388">
        <f t="shared" si="6"/>
        <v>5239466395</v>
      </c>
      <c r="R13" s="388">
        <f t="shared" si="6"/>
        <v>3256875000</v>
      </c>
      <c r="S13" s="380">
        <f t="shared" si="1"/>
        <v>111.99256502068252</v>
      </c>
      <c r="T13" s="380">
        <f t="shared" si="2"/>
        <v>100</v>
      </c>
      <c r="U13" s="380">
        <f t="shared" si="3"/>
        <v>344.5393915247364</v>
      </c>
      <c r="V13" s="391"/>
      <c r="W13" s="380">
        <f t="shared" si="4"/>
        <v>344.5393915247364</v>
      </c>
      <c r="X13" s="380"/>
      <c r="Y13" s="380">
        <f t="shared" si="5"/>
        <v>212.46822364152473</v>
      </c>
      <c r="Z13" s="388">
        <f t="shared" si="6"/>
        <v>0</v>
      </c>
    </row>
    <row r="14" spans="1:30" ht="18.75" customHeight="1">
      <c r="A14" s="385">
        <v>1</v>
      </c>
      <c r="B14" s="384" t="s">
        <v>321</v>
      </c>
      <c r="C14" s="383">
        <f>D14+E14</f>
        <v>20000000</v>
      </c>
      <c r="D14" s="383">
        <v>0</v>
      </c>
      <c r="E14" s="383">
        <f>SUM(F14:G14)</f>
        <v>20000000</v>
      </c>
      <c r="F14" s="383">
        <v>0</v>
      </c>
      <c r="G14" s="383">
        <v>20000000</v>
      </c>
      <c r="H14" s="383">
        <v>0</v>
      </c>
      <c r="I14" s="383">
        <v>20000000</v>
      </c>
      <c r="J14" s="383"/>
      <c r="K14" s="383">
        <f>SUM(L14:M14)</f>
        <v>377150300</v>
      </c>
      <c r="L14" s="383">
        <v>0</v>
      </c>
      <c r="M14" s="383">
        <f>N14+O14</f>
        <v>377150300</v>
      </c>
      <c r="N14" s="383">
        <v>0</v>
      </c>
      <c r="O14" s="383">
        <f>SUM(P14:R14)</f>
        <v>377150300</v>
      </c>
      <c r="P14" s="383"/>
      <c r="Q14" s="383">
        <v>226940300</v>
      </c>
      <c r="R14" s="383">
        <v>150210000</v>
      </c>
      <c r="S14" s="381">
        <f>K14/C14%</f>
        <v>1885.7515000000001</v>
      </c>
      <c r="T14" s="381"/>
      <c r="U14" s="381">
        <f>W14</f>
        <v>1885.7515000000001</v>
      </c>
      <c r="V14" s="382">
        <v>0</v>
      </c>
      <c r="W14" s="381">
        <f>O14/G14%</f>
        <v>1885.7515000000001</v>
      </c>
      <c r="X14" s="381"/>
      <c r="Y14" s="381">
        <f>Q14/I14%</f>
        <v>1134.7014999999999</v>
      </c>
      <c r="Z14" s="380"/>
    </row>
    <row r="15" spans="1:30" ht="18.75" customHeight="1">
      <c r="A15" s="385">
        <v>2</v>
      </c>
      <c r="B15" s="384" t="s">
        <v>322</v>
      </c>
      <c r="C15" s="383">
        <f>D15+E15</f>
        <v>4945000000</v>
      </c>
      <c r="D15" s="383">
        <v>4813000000</v>
      </c>
      <c r="E15" s="383">
        <f>SUM(F15:G15)</f>
        <v>132000000</v>
      </c>
      <c r="F15" s="383">
        <v>0</v>
      </c>
      <c r="G15" s="383">
        <v>132000000</v>
      </c>
      <c r="H15" s="383">
        <v>0</v>
      </c>
      <c r="I15" s="383">
        <v>132000000</v>
      </c>
      <c r="J15" s="383"/>
      <c r="K15" s="383">
        <f>SUM(L15:M15)</f>
        <v>5368318000</v>
      </c>
      <c r="L15" s="383">
        <v>4813000000</v>
      </c>
      <c r="M15" s="383">
        <f>N15+O15</f>
        <v>555318000</v>
      </c>
      <c r="N15" s="383">
        <v>0</v>
      </c>
      <c r="O15" s="383">
        <f>SUM(P15:R15)</f>
        <v>555318000</v>
      </c>
      <c r="P15" s="383"/>
      <c r="Q15" s="383">
        <v>236618000</v>
      </c>
      <c r="R15" s="383">
        <v>318700000</v>
      </c>
      <c r="S15" s="381">
        <f>K15/C15%</f>
        <v>108.56052578361982</v>
      </c>
      <c r="T15" s="381">
        <f>D15/L15%</f>
        <v>100</v>
      </c>
      <c r="U15" s="381">
        <f>W15</f>
        <v>420.69545454545454</v>
      </c>
      <c r="V15" s="382">
        <v>0</v>
      </c>
      <c r="W15" s="381">
        <f>O15/G15%</f>
        <v>420.69545454545454</v>
      </c>
      <c r="X15" s="381"/>
      <c r="Y15" s="381">
        <f>Q15/I15%</f>
        <v>179.2560606060606</v>
      </c>
      <c r="Z15" s="380"/>
      <c r="AD15" s="1" t="s">
        <v>405</v>
      </c>
    </row>
    <row r="16" spans="1:30" ht="18.75" customHeight="1">
      <c r="A16" s="385">
        <v>3</v>
      </c>
      <c r="B16" s="384" t="s">
        <v>323</v>
      </c>
      <c r="C16" s="383">
        <f>D16+E16</f>
        <v>6207000000</v>
      </c>
      <c r="D16" s="383">
        <v>5940000000</v>
      </c>
      <c r="E16" s="383">
        <f>SUM(F16:G16)</f>
        <v>267000000</v>
      </c>
      <c r="F16" s="383">
        <v>0</v>
      </c>
      <c r="G16" s="383">
        <v>267000000</v>
      </c>
      <c r="H16" s="383">
        <v>0</v>
      </c>
      <c r="I16" s="383">
        <v>267000000</v>
      </c>
      <c r="J16" s="383"/>
      <c r="K16" s="383">
        <f>SUM(L16:M16)</f>
        <v>7070366000</v>
      </c>
      <c r="L16" s="383">
        <v>5940000000</v>
      </c>
      <c r="M16" s="383">
        <f>N16+O16</f>
        <v>1130366000</v>
      </c>
      <c r="N16" s="383">
        <v>0</v>
      </c>
      <c r="O16" s="383">
        <f>SUM(P16:R16)</f>
        <v>1130366000</v>
      </c>
      <c r="P16" s="383"/>
      <c r="Q16" s="383">
        <v>472956000</v>
      </c>
      <c r="R16" s="383">
        <v>657410000</v>
      </c>
      <c r="S16" s="381">
        <f>K16/C16%</f>
        <v>113.90955372966006</v>
      </c>
      <c r="T16" s="381">
        <f>D16/L16%</f>
        <v>100</v>
      </c>
      <c r="U16" s="381">
        <f>W16</f>
        <v>423.35805243445691</v>
      </c>
      <c r="V16" s="382">
        <v>0</v>
      </c>
      <c r="W16" s="381">
        <f>O16/G16%</f>
        <v>423.35805243445691</v>
      </c>
      <c r="X16" s="381"/>
      <c r="Y16" s="381">
        <f>Q16/I16%</f>
        <v>177.13707865168539</v>
      </c>
      <c r="Z16" s="380"/>
    </row>
    <row r="17" spans="1:30" customFormat="1" ht="18.75" customHeight="1">
      <c r="A17" s="385">
        <v>4</v>
      </c>
      <c r="B17" s="384" t="s">
        <v>324</v>
      </c>
      <c r="C17" s="383">
        <f>D17+E17</f>
        <v>752000000</v>
      </c>
      <c r="D17" s="383">
        <v>595000000</v>
      </c>
      <c r="E17" s="383">
        <f>SUM(F17:G17)</f>
        <v>157000000</v>
      </c>
      <c r="F17" s="383">
        <v>0</v>
      </c>
      <c r="G17" s="383">
        <v>157000000</v>
      </c>
      <c r="H17" s="383">
        <v>0</v>
      </c>
      <c r="I17" s="383">
        <v>157000000</v>
      </c>
      <c r="J17" s="383"/>
      <c r="K17" s="383">
        <f>SUM(L17:M17)</f>
        <v>1256557000</v>
      </c>
      <c r="L17" s="383">
        <v>595000000</v>
      </c>
      <c r="M17" s="383">
        <f>N17+O17</f>
        <v>661557000</v>
      </c>
      <c r="N17" s="383">
        <v>0</v>
      </c>
      <c r="O17" s="383">
        <f>SUM(P17:R17)</f>
        <v>661557000</v>
      </c>
      <c r="P17" s="383"/>
      <c r="Q17" s="383">
        <v>323277000</v>
      </c>
      <c r="R17" s="383">
        <v>338280000</v>
      </c>
      <c r="S17" s="381">
        <f>K17/C17%</f>
        <v>167.09534574468086</v>
      </c>
      <c r="T17" s="381">
        <f>D17/L17%</f>
        <v>100</v>
      </c>
      <c r="U17" s="381">
        <f>W17</f>
        <v>421.37388535031846</v>
      </c>
      <c r="V17" s="382">
        <v>0</v>
      </c>
      <c r="W17" s="381">
        <f>O17/G17%</f>
        <v>421.37388535031846</v>
      </c>
      <c r="X17" s="381"/>
      <c r="Y17" s="381">
        <f>Q17/I17%</f>
        <v>205.90891719745224</v>
      </c>
      <c r="Z17" s="380"/>
    </row>
    <row r="18" spans="1:30" ht="18.75" customHeight="1">
      <c r="A18" s="385">
        <v>5</v>
      </c>
      <c r="B18" s="384" t="s">
        <v>325</v>
      </c>
      <c r="C18" s="383">
        <f>D18+E18</f>
        <v>8027000000</v>
      </c>
      <c r="D18" s="383">
        <v>7786000000</v>
      </c>
      <c r="E18" s="383">
        <f>SUM(F18:G18)</f>
        <v>241000000</v>
      </c>
      <c r="F18" s="383">
        <v>0</v>
      </c>
      <c r="G18" s="383">
        <v>241000000</v>
      </c>
      <c r="H18" s="383">
        <v>0</v>
      </c>
      <c r="I18" s="383">
        <v>241000000</v>
      </c>
      <c r="J18" s="383"/>
      <c r="K18" s="383">
        <f>SUM(L18:M18)</f>
        <v>8641184535</v>
      </c>
      <c r="L18" s="383">
        <v>7786000000</v>
      </c>
      <c r="M18" s="383">
        <f>N18+O18</f>
        <v>855184535</v>
      </c>
      <c r="N18" s="383">
        <v>0</v>
      </c>
      <c r="O18" s="383">
        <f>SUM(P18:R18)</f>
        <v>855184535</v>
      </c>
      <c r="P18" s="383"/>
      <c r="Q18" s="383">
        <v>550454535</v>
      </c>
      <c r="R18" s="383">
        <v>304730000</v>
      </c>
      <c r="S18" s="381">
        <f>K18/C18%</f>
        <v>107.65148293260246</v>
      </c>
      <c r="T18" s="381">
        <f>D18/L18%</f>
        <v>100</v>
      </c>
      <c r="U18" s="381">
        <f>W18</f>
        <v>354.84835477178422</v>
      </c>
      <c r="V18" s="382">
        <v>0</v>
      </c>
      <c r="W18" s="381">
        <f>O18/G18%</f>
        <v>354.84835477178422</v>
      </c>
      <c r="X18" s="381"/>
      <c r="Y18" s="381">
        <f>Q18/I18%</f>
        <v>228.40437136929461</v>
      </c>
      <c r="Z18" s="380"/>
    </row>
    <row r="19" spans="1:30" ht="18.75" customHeight="1">
      <c r="A19" s="385">
        <v>6</v>
      </c>
      <c r="B19" s="384" t="s">
        <v>326</v>
      </c>
      <c r="C19" s="383">
        <f>D19+E19</f>
        <v>222000000</v>
      </c>
      <c r="D19" s="383">
        <v>0</v>
      </c>
      <c r="E19" s="383">
        <f>SUM(F19:G19)</f>
        <v>222000000</v>
      </c>
      <c r="F19" s="383">
        <v>0</v>
      </c>
      <c r="G19" s="383">
        <v>222000000</v>
      </c>
      <c r="H19" s="383">
        <v>0</v>
      </c>
      <c r="I19" s="383">
        <v>222000000</v>
      </c>
      <c r="J19" s="383"/>
      <c r="K19" s="383">
        <f>SUM(L19:M19)</f>
        <v>466484000</v>
      </c>
      <c r="L19" s="383">
        <v>0</v>
      </c>
      <c r="M19" s="383">
        <f>N19+O19</f>
        <v>466484000</v>
      </c>
      <c r="N19" s="383">
        <v>0</v>
      </c>
      <c r="O19" s="383">
        <f>SUM(P19:R19)</f>
        <v>466484000</v>
      </c>
      <c r="P19" s="383"/>
      <c r="Q19" s="383">
        <v>422484000</v>
      </c>
      <c r="R19" s="383">
        <v>44000000</v>
      </c>
      <c r="S19" s="381">
        <f>K19/C19%</f>
        <v>210.12792792792791</v>
      </c>
      <c r="T19" s="381"/>
      <c r="U19" s="381">
        <f>W19</f>
        <v>210.12792792792791</v>
      </c>
      <c r="V19" s="382">
        <v>0</v>
      </c>
      <c r="W19" s="381">
        <f>O19/G19%</f>
        <v>210.12792792792791</v>
      </c>
      <c r="X19" s="381"/>
      <c r="Y19" s="381">
        <f>Q19/I19%</f>
        <v>190.30810810810812</v>
      </c>
      <c r="Z19" s="380"/>
    </row>
    <row r="20" spans="1:30" ht="18.75" customHeight="1">
      <c r="A20" s="385">
        <v>7</v>
      </c>
      <c r="B20" s="384" t="s">
        <v>327</v>
      </c>
      <c r="C20" s="383">
        <f>D20+E20</f>
        <v>4887000000</v>
      </c>
      <c r="D20" s="383">
        <v>4547000000</v>
      </c>
      <c r="E20" s="383">
        <f>SUM(F20:G20)</f>
        <v>340000000</v>
      </c>
      <c r="F20" s="383">
        <v>0</v>
      </c>
      <c r="G20" s="383">
        <v>340000000</v>
      </c>
      <c r="H20" s="383">
        <v>0</v>
      </c>
      <c r="I20" s="383">
        <v>340000000</v>
      </c>
      <c r="J20" s="383"/>
      <c r="K20" s="383">
        <f>SUM(L20:M20)</f>
        <v>5080062000</v>
      </c>
      <c r="L20" s="383">
        <v>4547000000</v>
      </c>
      <c r="M20" s="383">
        <f>N20+O20</f>
        <v>533062000</v>
      </c>
      <c r="N20" s="383">
        <v>0</v>
      </c>
      <c r="O20" s="383">
        <f>SUM(P20:R20)</f>
        <v>533062000</v>
      </c>
      <c r="P20" s="383"/>
      <c r="Q20" s="383">
        <v>533062000</v>
      </c>
      <c r="R20" s="383"/>
      <c r="S20" s="381">
        <f>K20/C20%</f>
        <v>103.95052179251074</v>
      </c>
      <c r="T20" s="381">
        <f>D20/L20%</f>
        <v>100</v>
      </c>
      <c r="U20" s="381">
        <f>W20</f>
        <v>156.78294117647059</v>
      </c>
      <c r="V20" s="382">
        <v>0</v>
      </c>
      <c r="W20" s="381">
        <f>O20/G20%</f>
        <v>156.78294117647059</v>
      </c>
      <c r="X20" s="381"/>
      <c r="Y20" s="381">
        <f>Q20/I20%</f>
        <v>156.78294117647059</v>
      </c>
      <c r="Z20" s="380"/>
    </row>
    <row r="21" spans="1:30" ht="18.75" customHeight="1">
      <c r="A21" s="385">
        <v>8</v>
      </c>
      <c r="B21" s="384" t="s">
        <v>328</v>
      </c>
      <c r="C21" s="383">
        <f>D21+E21</f>
        <v>5410000000</v>
      </c>
      <c r="D21" s="383">
        <v>5206000000</v>
      </c>
      <c r="E21" s="383">
        <f>SUM(F21:G21)</f>
        <v>204000000</v>
      </c>
      <c r="F21" s="383">
        <v>0</v>
      </c>
      <c r="G21" s="383">
        <v>204000000</v>
      </c>
      <c r="H21" s="383">
        <v>0</v>
      </c>
      <c r="I21" s="383">
        <v>204000000</v>
      </c>
      <c r="J21" s="383"/>
      <c r="K21" s="383">
        <f>SUM(L21:M21)</f>
        <v>5918969600</v>
      </c>
      <c r="L21" s="383">
        <v>5206000000</v>
      </c>
      <c r="M21" s="383">
        <f>N21+O21</f>
        <v>712969600</v>
      </c>
      <c r="N21" s="383">
        <v>0</v>
      </c>
      <c r="O21" s="383">
        <f>SUM(P21:R21)</f>
        <v>712969600</v>
      </c>
      <c r="P21" s="383"/>
      <c r="Q21" s="383">
        <v>381799600</v>
      </c>
      <c r="R21" s="383">
        <v>331170000</v>
      </c>
      <c r="S21" s="381">
        <f>K21/C21%</f>
        <v>109.40794085027727</v>
      </c>
      <c r="T21" s="381">
        <f>D21/L21%</f>
        <v>100</v>
      </c>
      <c r="U21" s="381">
        <f>W21</f>
        <v>349.49490196078432</v>
      </c>
      <c r="V21" s="382">
        <v>0</v>
      </c>
      <c r="W21" s="381">
        <f>O21/G21%</f>
        <v>349.49490196078432</v>
      </c>
      <c r="X21" s="381"/>
      <c r="Y21" s="381">
        <f>Q21/I21%</f>
        <v>187.15666666666667</v>
      </c>
      <c r="Z21" s="380"/>
    </row>
    <row r="22" spans="1:30" ht="18.75" customHeight="1">
      <c r="A22" s="385">
        <v>9</v>
      </c>
      <c r="B22" s="384" t="s">
        <v>329</v>
      </c>
      <c r="C22" s="383">
        <f>D22+E22</f>
        <v>4139000000</v>
      </c>
      <c r="D22" s="383">
        <v>3935000000</v>
      </c>
      <c r="E22" s="383">
        <f>SUM(F22:G22)</f>
        <v>204000000</v>
      </c>
      <c r="F22" s="383">
        <v>0</v>
      </c>
      <c r="G22" s="383">
        <v>204000000</v>
      </c>
      <c r="H22" s="383">
        <v>0</v>
      </c>
      <c r="I22" s="383">
        <v>204000000</v>
      </c>
      <c r="J22" s="383"/>
      <c r="K22" s="383">
        <f>SUM(L22:M22)</f>
        <v>4337693360</v>
      </c>
      <c r="L22" s="383">
        <v>3935000000</v>
      </c>
      <c r="M22" s="383">
        <f>N22+O22</f>
        <v>402693360</v>
      </c>
      <c r="N22" s="383">
        <v>0</v>
      </c>
      <c r="O22" s="383">
        <f>SUM(P22:R22)</f>
        <v>402693360</v>
      </c>
      <c r="P22" s="383"/>
      <c r="Q22" s="383">
        <v>392693360</v>
      </c>
      <c r="R22" s="383">
        <v>10000000</v>
      </c>
      <c r="S22" s="381">
        <f>K22/C22%</f>
        <v>104.80051606668277</v>
      </c>
      <c r="T22" s="381">
        <f>D22/L22%</f>
        <v>100</v>
      </c>
      <c r="U22" s="381">
        <f>W22</f>
        <v>197.39870588235294</v>
      </c>
      <c r="V22" s="382">
        <v>0</v>
      </c>
      <c r="W22" s="381">
        <f>O22/G22%</f>
        <v>197.39870588235294</v>
      </c>
      <c r="X22" s="381"/>
      <c r="Y22" s="381">
        <f>Q22/I22%</f>
        <v>192.49674509803921</v>
      </c>
      <c r="Z22" s="380"/>
    </row>
    <row r="23" spans="1:30" ht="18.75" customHeight="1">
      <c r="A23" s="385">
        <v>10</v>
      </c>
      <c r="B23" s="384" t="s">
        <v>330</v>
      </c>
      <c r="C23" s="383">
        <f>D23+E23</f>
        <v>7168000000</v>
      </c>
      <c r="D23" s="383">
        <v>6853000000</v>
      </c>
      <c r="E23" s="383">
        <f>SUM(F23:G23)</f>
        <v>315000000</v>
      </c>
      <c r="F23" s="383">
        <v>0</v>
      </c>
      <c r="G23" s="383">
        <v>315000000</v>
      </c>
      <c r="H23" s="383">
        <v>0</v>
      </c>
      <c r="I23" s="383">
        <v>315000000</v>
      </c>
      <c r="J23" s="383"/>
      <c r="K23" s="383">
        <f>SUM(L23:M23)</f>
        <v>7958228000</v>
      </c>
      <c r="L23" s="383">
        <v>6853000000</v>
      </c>
      <c r="M23" s="383">
        <f>N23+O23</f>
        <v>1105228000</v>
      </c>
      <c r="N23" s="383">
        <v>0</v>
      </c>
      <c r="O23" s="383">
        <f>SUM(P23:R23)</f>
        <v>1105228000</v>
      </c>
      <c r="P23" s="383"/>
      <c r="Q23" s="383">
        <v>760918000</v>
      </c>
      <c r="R23" s="383">
        <v>344310000</v>
      </c>
      <c r="S23" s="381">
        <f>K23/C23%</f>
        <v>111.02438616071429</v>
      </c>
      <c r="T23" s="381">
        <f>D23/L23%</f>
        <v>100</v>
      </c>
      <c r="U23" s="381">
        <f>W23</f>
        <v>350.86603174603175</v>
      </c>
      <c r="V23" s="382">
        <v>0</v>
      </c>
      <c r="W23" s="381">
        <f>O23/G23%</f>
        <v>350.86603174603175</v>
      </c>
      <c r="X23" s="381"/>
      <c r="Y23" s="381">
        <f>Q23/I23%</f>
        <v>241.56126984126985</v>
      </c>
      <c r="Z23" s="380"/>
    </row>
    <row r="24" spans="1:30" ht="18.75" customHeight="1">
      <c r="A24" s="385">
        <v>11</v>
      </c>
      <c r="B24" s="384" t="s">
        <v>331</v>
      </c>
      <c r="C24" s="383">
        <f>D24+E24</f>
        <v>4339000000</v>
      </c>
      <c r="D24" s="383">
        <v>4178000000</v>
      </c>
      <c r="E24" s="383">
        <f>SUM(F24:G24)</f>
        <v>161000000</v>
      </c>
      <c r="F24" s="383">
        <v>0</v>
      </c>
      <c r="G24" s="383">
        <v>161000000</v>
      </c>
      <c r="H24" s="383">
        <v>0</v>
      </c>
      <c r="I24" s="383">
        <v>161000000</v>
      </c>
      <c r="J24" s="383"/>
      <c r="K24" s="383">
        <f>SUM(L24:M24)</f>
        <v>5011346000</v>
      </c>
      <c r="L24" s="383">
        <v>4178000000</v>
      </c>
      <c r="M24" s="383">
        <f>N24+O24</f>
        <v>833346000</v>
      </c>
      <c r="N24" s="383">
        <v>0</v>
      </c>
      <c r="O24" s="383">
        <f>SUM(P24:R24)</f>
        <v>833346000</v>
      </c>
      <c r="P24" s="383"/>
      <c r="Q24" s="383">
        <v>442586000</v>
      </c>
      <c r="R24" s="383">
        <v>390760000</v>
      </c>
      <c r="S24" s="381">
        <f>K24/C24%</f>
        <v>115.49541368979027</v>
      </c>
      <c r="T24" s="381">
        <f>D24/L24%</f>
        <v>100</v>
      </c>
      <c r="U24" s="381">
        <f>W24</f>
        <v>517.60621118012421</v>
      </c>
      <c r="V24" s="382">
        <v>0</v>
      </c>
      <c r="W24" s="381">
        <f>O24/G24%</f>
        <v>517.60621118012421</v>
      </c>
      <c r="X24" s="381"/>
      <c r="Y24" s="381">
        <f>Q24/I24%</f>
        <v>274.89813664596272</v>
      </c>
      <c r="Z24" s="380"/>
    </row>
    <row r="25" spans="1:30" ht="18.75" customHeight="1">
      <c r="A25" s="385">
        <v>12</v>
      </c>
      <c r="B25" s="384" t="s">
        <v>332</v>
      </c>
      <c r="C25" s="383">
        <f>D25+E25</f>
        <v>4168000000</v>
      </c>
      <c r="D25" s="383">
        <v>3965000000</v>
      </c>
      <c r="E25" s="383">
        <f>SUM(F25:G25)</f>
        <v>203000000</v>
      </c>
      <c r="F25" s="383">
        <v>0</v>
      </c>
      <c r="G25" s="383">
        <v>203000000</v>
      </c>
      <c r="H25" s="383">
        <v>0</v>
      </c>
      <c r="I25" s="383">
        <v>203000000</v>
      </c>
      <c r="J25" s="383"/>
      <c r="K25" s="383">
        <f>SUM(L25:M25)</f>
        <v>4827982600</v>
      </c>
      <c r="L25" s="383">
        <v>3965000000</v>
      </c>
      <c r="M25" s="383">
        <f>N25+O25</f>
        <v>862982600</v>
      </c>
      <c r="N25" s="383">
        <v>0</v>
      </c>
      <c r="O25" s="383">
        <f>SUM(P25:R25)</f>
        <v>862982600</v>
      </c>
      <c r="P25" s="383"/>
      <c r="Q25" s="383">
        <v>495677600</v>
      </c>
      <c r="R25" s="383">
        <v>367305000</v>
      </c>
      <c r="S25" s="381">
        <f>K25/C25%</f>
        <v>115.83451535508637</v>
      </c>
      <c r="T25" s="381">
        <f>D25/L25%</f>
        <v>100</v>
      </c>
      <c r="U25" s="381">
        <f>W25</f>
        <v>425.11458128078817</v>
      </c>
      <c r="V25" s="382">
        <v>0</v>
      </c>
      <c r="W25" s="381">
        <f>O25/G25%</f>
        <v>425.11458128078817</v>
      </c>
      <c r="X25" s="381"/>
      <c r="Y25" s="381">
        <f>Q25/I25%</f>
        <v>244.17615763546797</v>
      </c>
      <c r="Z25" s="380"/>
    </row>
    <row r="26" spans="1:30" ht="31.5">
      <c r="A26" s="3" t="s">
        <v>12</v>
      </c>
      <c r="B26" s="387" t="s">
        <v>729</v>
      </c>
      <c r="C26" s="386"/>
      <c r="D26" s="386"/>
      <c r="E26" s="386"/>
      <c r="F26" s="386"/>
      <c r="G26" s="386">
        <f>SUM(G27:G38)</f>
        <v>0</v>
      </c>
      <c r="H26" s="386">
        <f>SUM(H27:H38)</f>
        <v>0</v>
      </c>
      <c r="I26" s="386">
        <f>SUM(I27:I38)</f>
        <v>0</v>
      </c>
      <c r="J26" s="386">
        <f>SUM(J27:J38)</f>
        <v>0</v>
      </c>
      <c r="K26" s="386">
        <f>SUM(K27:K38)</f>
        <v>1836360953</v>
      </c>
      <c r="L26" s="386">
        <f>SUM(L27:L38)</f>
        <v>0</v>
      </c>
      <c r="M26" s="386">
        <f>SUM(M27:M38)</f>
        <v>1836360953</v>
      </c>
      <c r="N26" s="386">
        <f>SUM(N27:N38)</f>
        <v>0</v>
      </c>
      <c r="O26" s="386">
        <f>SUM(O27:O38)</f>
        <v>1836360953</v>
      </c>
      <c r="P26" s="386">
        <f>SUM(P27:P38)</f>
        <v>0</v>
      </c>
      <c r="Q26" s="386">
        <f>SUM(Q27:Q38)</f>
        <v>1723960953</v>
      </c>
      <c r="R26" s="386">
        <f>SUM(R27:R38)</f>
        <v>112400000</v>
      </c>
      <c r="S26" s="386"/>
      <c r="T26" s="386"/>
      <c r="U26" s="386"/>
      <c r="V26" s="386"/>
      <c r="W26" s="386"/>
      <c r="X26" s="386"/>
      <c r="Y26" s="381"/>
      <c r="Z26" s="380"/>
    </row>
    <row r="27" spans="1:30" ht="18.75" customHeight="1">
      <c r="A27" s="385">
        <v>1</v>
      </c>
      <c r="B27" s="384" t="s">
        <v>321</v>
      </c>
      <c r="C27" s="383"/>
      <c r="D27" s="383"/>
      <c r="E27" s="383"/>
      <c r="F27" s="383"/>
      <c r="G27" s="383"/>
      <c r="H27" s="383"/>
      <c r="I27" s="383"/>
      <c r="J27" s="383"/>
      <c r="K27" s="383">
        <f>SUM(L27:M27)</f>
        <v>87324000</v>
      </c>
      <c r="L27" s="383">
        <v>0</v>
      </c>
      <c r="M27" s="383">
        <f>N27+O27</f>
        <v>87324000</v>
      </c>
      <c r="N27" s="383">
        <v>0</v>
      </c>
      <c r="O27" s="383">
        <f>SUM(P27:R27)</f>
        <v>87324000</v>
      </c>
      <c r="P27" s="383"/>
      <c r="Q27" s="383">
        <v>80464000</v>
      </c>
      <c r="R27" s="383">
        <v>6860000</v>
      </c>
      <c r="S27" s="383"/>
      <c r="T27" s="381"/>
      <c r="U27" s="381"/>
      <c r="V27" s="382"/>
      <c r="W27" s="381"/>
      <c r="X27" s="381"/>
      <c r="Y27" s="381"/>
      <c r="Z27" s="380"/>
    </row>
    <row r="28" spans="1:30" ht="18.75" customHeight="1">
      <c r="A28" s="385">
        <v>2</v>
      </c>
      <c r="B28" s="384" t="s">
        <v>322</v>
      </c>
      <c r="C28" s="383"/>
      <c r="D28" s="383"/>
      <c r="E28" s="383"/>
      <c r="F28" s="383"/>
      <c r="G28" s="383"/>
      <c r="H28" s="383"/>
      <c r="I28" s="383"/>
      <c r="J28" s="383"/>
      <c r="K28" s="383">
        <f>SUM(L28:M28)</f>
        <v>127361000</v>
      </c>
      <c r="L28" s="383"/>
      <c r="M28" s="383">
        <f>N28+O28</f>
        <v>127361000</v>
      </c>
      <c r="N28" s="383">
        <v>0</v>
      </c>
      <c r="O28" s="383">
        <f>SUM(P28:R28)</f>
        <v>127361000</v>
      </c>
      <c r="P28" s="383"/>
      <c r="Q28" s="383">
        <v>113861000</v>
      </c>
      <c r="R28" s="383">
        <v>13500000</v>
      </c>
      <c r="S28" s="383"/>
      <c r="T28" s="381"/>
      <c r="U28" s="381"/>
      <c r="V28" s="382"/>
      <c r="W28" s="381"/>
      <c r="X28" s="381"/>
      <c r="Y28" s="381"/>
      <c r="Z28" s="380"/>
      <c r="AD28" s="1" t="s">
        <v>405</v>
      </c>
    </row>
    <row r="29" spans="1:30" ht="18.75" customHeight="1">
      <c r="A29" s="385">
        <v>3</v>
      </c>
      <c r="B29" s="384" t="s">
        <v>323</v>
      </c>
      <c r="C29" s="383"/>
      <c r="D29" s="383"/>
      <c r="E29" s="383"/>
      <c r="F29" s="383"/>
      <c r="G29" s="383"/>
      <c r="H29" s="383"/>
      <c r="I29" s="383"/>
      <c r="J29" s="383"/>
      <c r="K29" s="383">
        <f>SUM(L29:M29)</f>
        <v>141705853</v>
      </c>
      <c r="L29" s="383"/>
      <c r="M29" s="383">
        <f>N29+O29</f>
        <v>141705853</v>
      </c>
      <c r="N29" s="383">
        <v>0</v>
      </c>
      <c r="O29" s="383">
        <f>SUM(P29:R29)</f>
        <v>141705853</v>
      </c>
      <c r="P29" s="383"/>
      <c r="Q29" s="383">
        <v>118690853</v>
      </c>
      <c r="R29" s="383">
        <v>23015000</v>
      </c>
      <c r="S29" s="383"/>
      <c r="T29" s="381"/>
      <c r="U29" s="381"/>
      <c r="V29" s="382"/>
      <c r="W29" s="381"/>
      <c r="X29" s="381"/>
      <c r="Y29" s="381"/>
      <c r="Z29" s="380"/>
    </row>
    <row r="30" spans="1:30" customFormat="1" ht="18.75" customHeight="1">
      <c r="A30" s="385">
        <v>4</v>
      </c>
      <c r="B30" s="384" t="s">
        <v>324</v>
      </c>
      <c r="C30" s="383"/>
      <c r="D30" s="383"/>
      <c r="E30" s="383"/>
      <c r="F30" s="383"/>
      <c r="G30" s="383"/>
      <c r="H30" s="383"/>
      <c r="I30" s="383"/>
      <c r="J30" s="383"/>
      <c r="K30" s="383">
        <f>SUM(L30:M30)</f>
        <v>285455000</v>
      </c>
      <c r="L30" s="383"/>
      <c r="M30" s="383">
        <f>N30+O30</f>
        <v>285455000</v>
      </c>
      <c r="N30" s="383">
        <v>0</v>
      </c>
      <c r="O30" s="383">
        <f>SUM(P30:R30)</f>
        <v>285455000</v>
      </c>
      <c r="P30" s="383"/>
      <c r="Q30" s="383">
        <v>274815000</v>
      </c>
      <c r="R30" s="383">
        <v>10640000</v>
      </c>
      <c r="S30" s="383"/>
      <c r="T30" s="381"/>
      <c r="U30" s="381"/>
      <c r="V30" s="382"/>
      <c r="W30" s="381"/>
      <c r="X30" s="381"/>
      <c r="Y30" s="381"/>
      <c r="Z30" s="380"/>
    </row>
    <row r="31" spans="1:30" ht="18.75" customHeight="1">
      <c r="A31" s="385">
        <v>5</v>
      </c>
      <c r="B31" s="384" t="s">
        <v>325</v>
      </c>
      <c r="C31" s="383"/>
      <c r="D31" s="383"/>
      <c r="E31" s="383"/>
      <c r="F31" s="383"/>
      <c r="G31" s="383"/>
      <c r="H31" s="383"/>
      <c r="I31" s="383"/>
      <c r="J31" s="383"/>
      <c r="K31" s="383">
        <f>SUM(L31:M31)</f>
        <v>70655000</v>
      </c>
      <c r="L31" s="383"/>
      <c r="M31" s="383">
        <f>N31+O31</f>
        <v>70655000</v>
      </c>
      <c r="N31" s="383">
        <v>0</v>
      </c>
      <c r="O31" s="383">
        <f>SUM(P31:R31)</f>
        <v>70655000</v>
      </c>
      <c r="P31" s="383"/>
      <c r="Q31" s="383">
        <v>65290000</v>
      </c>
      <c r="R31" s="383">
        <v>5365000</v>
      </c>
      <c r="S31" s="383"/>
      <c r="T31" s="381"/>
      <c r="U31" s="381"/>
      <c r="V31" s="382"/>
      <c r="W31" s="381"/>
      <c r="X31" s="381"/>
      <c r="Y31" s="381"/>
      <c r="Z31" s="380"/>
    </row>
    <row r="32" spans="1:30" ht="18.75" customHeight="1">
      <c r="A32" s="385">
        <v>6</v>
      </c>
      <c r="B32" s="384" t="s">
        <v>326</v>
      </c>
      <c r="C32" s="383"/>
      <c r="D32" s="383"/>
      <c r="E32" s="383"/>
      <c r="F32" s="383"/>
      <c r="G32" s="383"/>
      <c r="H32" s="383"/>
      <c r="I32" s="383"/>
      <c r="J32" s="383"/>
      <c r="K32" s="383">
        <f>SUM(L32:M32)</f>
        <v>431823900</v>
      </c>
      <c r="L32" s="383"/>
      <c r="M32" s="383">
        <f>N32+O32</f>
        <v>431823900</v>
      </c>
      <c r="N32" s="383">
        <v>0</v>
      </c>
      <c r="O32" s="383">
        <f>SUM(P32:R32)</f>
        <v>431823900</v>
      </c>
      <c r="P32" s="383"/>
      <c r="Q32" s="383">
        <v>431823900</v>
      </c>
      <c r="R32" s="383"/>
      <c r="S32" s="383"/>
      <c r="T32" s="381"/>
      <c r="U32" s="381"/>
      <c r="V32" s="382"/>
      <c r="W32" s="381"/>
      <c r="X32" s="381"/>
      <c r="Y32" s="381"/>
      <c r="Z32" s="380"/>
    </row>
    <row r="33" spans="1:26" ht="18.75" customHeight="1">
      <c r="A33" s="385">
        <v>7</v>
      </c>
      <c r="B33" s="384" t="s">
        <v>327</v>
      </c>
      <c r="C33" s="383"/>
      <c r="D33" s="383"/>
      <c r="E33" s="383"/>
      <c r="F33" s="383"/>
      <c r="G33" s="383"/>
      <c r="H33" s="383"/>
      <c r="I33" s="383"/>
      <c r="J33" s="383"/>
      <c r="K33" s="383">
        <f>SUM(L33:M33)</f>
        <v>324229200</v>
      </c>
      <c r="L33" s="383"/>
      <c r="M33" s="383">
        <f>N33+O33</f>
        <v>324229200</v>
      </c>
      <c r="N33" s="383">
        <v>0</v>
      </c>
      <c r="O33" s="383">
        <f>SUM(P33:R33)</f>
        <v>324229200</v>
      </c>
      <c r="P33" s="383"/>
      <c r="Q33" s="383">
        <v>324229200</v>
      </c>
      <c r="R33" s="383"/>
      <c r="S33" s="383"/>
      <c r="T33" s="381"/>
      <c r="U33" s="381"/>
      <c r="V33" s="382"/>
      <c r="W33" s="381"/>
      <c r="X33" s="381"/>
      <c r="Y33" s="381"/>
      <c r="Z33" s="380"/>
    </row>
    <row r="34" spans="1:26" ht="18.75" customHeight="1">
      <c r="A34" s="385">
        <v>8</v>
      </c>
      <c r="B34" s="384" t="s">
        <v>328</v>
      </c>
      <c r="C34" s="383"/>
      <c r="D34" s="383"/>
      <c r="E34" s="383"/>
      <c r="F34" s="383"/>
      <c r="G34" s="383"/>
      <c r="H34" s="383"/>
      <c r="I34" s="383"/>
      <c r="J34" s="383"/>
      <c r="K34" s="383">
        <f>SUM(L34:M34)</f>
        <v>56045000</v>
      </c>
      <c r="L34" s="383"/>
      <c r="M34" s="383">
        <f>N34+O34</f>
        <v>56045000</v>
      </c>
      <c r="N34" s="383">
        <v>0</v>
      </c>
      <c r="O34" s="383">
        <f>SUM(P34:R34)</f>
        <v>56045000</v>
      </c>
      <c r="P34" s="383"/>
      <c r="Q34" s="383">
        <v>44700000</v>
      </c>
      <c r="R34" s="383">
        <v>11345000</v>
      </c>
      <c r="S34" s="383"/>
      <c r="T34" s="381"/>
      <c r="U34" s="381"/>
      <c r="V34" s="382"/>
      <c r="W34" s="381"/>
      <c r="X34" s="381"/>
      <c r="Y34" s="381"/>
      <c r="Z34" s="380"/>
    </row>
    <row r="35" spans="1:26" ht="18.75" customHeight="1">
      <c r="A35" s="385">
        <v>9</v>
      </c>
      <c r="B35" s="384" t="s">
        <v>329</v>
      </c>
      <c r="C35" s="383"/>
      <c r="D35" s="383"/>
      <c r="E35" s="383"/>
      <c r="F35" s="383"/>
      <c r="G35" s="383"/>
      <c r="H35" s="383"/>
      <c r="I35" s="383"/>
      <c r="J35" s="383"/>
      <c r="K35" s="383">
        <f>SUM(L35:M35)</f>
        <v>95075000</v>
      </c>
      <c r="L35" s="383"/>
      <c r="M35" s="383">
        <f>N35+O35</f>
        <v>95075000</v>
      </c>
      <c r="N35" s="383">
        <v>0</v>
      </c>
      <c r="O35" s="383">
        <f>SUM(P35:R35)</f>
        <v>95075000</v>
      </c>
      <c r="P35" s="383"/>
      <c r="Q35" s="383">
        <v>95075000</v>
      </c>
      <c r="R35" s="383"/>
      <c r="S35" s="383"/>
      <c r="T35" s="381"/>
      <c r="U35" s="381"/>
      <c r="V35" s="382"/>
      <c r="W35" s="381"/>
      <c r="X35" s="381"/>
      <c r="Y35" s="381"/>
      <c r="Z35" s="380"/>
    </row>
    <row r="36" spans="1:26" ht="18.75" customHeight="1">
      <c r="A36" s="385">
        <v>10</v>
      </c>
      <c r="B36" s="384" t="s">
        <v>330</v>
      </c>
      <c r="C36" s="383"/>
      <c r="D36" s="383"/>
      <c r="E36" s="383"/>
      <c r="F36" s="383"/>
      <c r="G36" s="383"/>
      <c r="H36" s="383"/>
      <c r="I36" s="383"/>
      <c r="J36" s="383"/>
      <c r="K36" s="383">
        <f>SUM(L36:M36)</f>
        <v>85652000</v>
      </c>
      <c r="L36" s="383"/>
      <c r="M36" s="383">
        <f>N36+O36</f>
        <v>85652000</v>
      </c>
      <c r="N36" s="383">
        <v>0</v>
      </c>
      <c r="O36" s="383">
        <f>SUM(P36:R36)</f>
        <v>85652000</v>
      </c>
      <c r="P36" s="383"/>
      <c r="Q36" s="383">
        <v>69962000</v>
      </c>
      <c r="R36" s="383">
        <v>15690000</v>
      </c>
      <c r="S36" s="383"/>
      <c r="T36" s="381"/>
      <c r="U36" s="381"/>
      <c r="V36" s="382"/>
      <c r="W36" s="381"/>
      <c r="X36" s="381"/>
      <c r="Y36" s="381"/>
      <c r="Z36" s="380"/>
    </row>
    <row r="37" spans="1:26" ht="18.75" customHeight="1">
      <c r="A37" s="385">
        <v>11</v>
      </c>
      <c r="B37" s="384" t="s">
        <v>331</v>
      </c>
      <c r="C37" s="383"/>
      <c r="D37" s="383"/>
      <c r="E37" s="383"/>
      <c r="F37" s="383"/>
      <c r="G37" s="383"/>
      <c r="H37" s="383"/>
      <c r="I37" s="383"/>
      <c r="J37" s="383"/>
      <c r="K37" s="383">
        <f>SUM(L37:M37)</f>
        <v>62540000</v>
      </c>
      <c r="L37" s="383"/>
      <c r="M37" s="383">
        <f>N37+O37</f>
        <v>62540000</v>
      </c>
      <c r="N37" s="383">
        <v>0</v>
      </c>
      <c r="O37" s="383">
        <f>SUM(P37:R37)</f>
        <v>62540000</v>
      </c>
      <c r="P37" s="383"/>
      <c r="Q37" s="383">
        <v>52250000</v>
      </c>
      <c r="R37" s="383">
        <v>10290000</v>
      </c>
      <c r="S37" s="383"/>
      <c r="T37" s="381"/>
      <c r="U37" s="381"/>
      <c r="V37" s="382"/>
      <c r="W37" s="381"/>
      <c r="X37" s="381"/>
      <c r="Y37" s="381"/>
      <c r="Z37" s="380"/>
    </row>
    <row r="38" spans="1:26" ht="18.75" customHeight="1">
      <c r="A38" s="385">
        <v>12</v>
      </c>
      <c r="B38" s="384" t="s">
        <v>332</v>
      </c>
      <c r="C38" s="383"/>
      <c r="D38" s="383"/>
      <c r="E38" s="383"/>
      <c r="F38" s="383"/>
      <c r="G38" s="383"/>
      <c r="H38" s="383"/>
      <c r="I38" s="383"/>
      <c r="J38" s="383"/>
      <c r="K38" s="383">
        <f>SUM(L38:M38)</f>
        <v>68495000</v>
      </c>
      <c r="L38" s="383"/>
      <c r="M38" s="383">
        <f>N38+O38</f>
        <v>68495000</v>
      </c>
      <c r="N38" s="383">
        <v>0</v>
      </c>
      <c r="O38" s="383">
        <f>SUM(P38:R38)</f>
        <v>68495000</v>
      </c>
      <c r="P38" s="383"/>
      <c r="Q38" s="383">
        <v>52800000</v>
      </c>
      <c r="R38" s="383">
        <v>15695000</v>
      </c>
      <c r="S38" s="383"/>
      <c r="T38" s="381"/>
      <c r="U38" s="381"/>
      <c r="V38" s="382"/>
      <c r="W38" s="381"/>
      <c r="X38" s="381"/>
      <c r="Y38" s="381"/>
      <c r="Z38" s="380"/>
    </row>
  </sheetData>
  <mergeCells count="36">
    <mergeCell ref="J10:J11"/>
    <mergeCell ref="W1:Z1"/>
    <mergeCell ref="A8:A11"/>
    <mergeCell ref="B8:B11"/>
    <mergeCell ref="C8:J8"/>
    <mergeCell ref="C9:C11"/>
    <mergeCell ref="D9:D11"/>
    <mergeCell ref="E9:J9"/>
    <mergeCell ref="E10:E11"/>
    <mergeCell ref="F10:G10"/>
    <mergeCell ref="H10:H11"/>
    <mergeCell ref="I10:I11"/>
    <mergeCell ref="A1:B1"/>
    <mergeCell ref="A2:B2"/>
    <mergeCell ref="A4:Z4"/>
    <mergeCell ref="A5:Z5"/>
    <mergeCell ref="E7:J7"/>
    <mergeCell ref="X7:Z7"/>
    <mergeCell ref="K8:R8"/>
    <mergeCell ref="M9:R9"/>
    <mergeCell ref="K9:K11"/>
    <mergeCell ref="L9:L11"/>
    <mergeCell ref="M10:M11"/>
    <mergeCell ref="N10:O10"/>
    <mergeCell ref="P10:P11"/>
    <mergeCell ref="Q10:Q11"/>
    <mergeCell ref="R10:R11"/>
    <mergeCell ref="S8:Z8"/>
    <mergeCell ref="U9:Z9"/>
    <mergeCell ref="S9:S11"/>
    <mergeCell ref="T9:T11"/>
    <mergeCell ref="U10:U11"/>
    <mergeCell ref="V10:W10"/>
    <mergeCell ref="X10:X11"/>
    <mergeCell ref="Y10:Y11"/>
    <mergeCell ref="Z10:Z11"/>
  </mergeCells>
  <pageMargins left="0.43" right="0.47" top="0.9" bottom="0.75" header="0.3" footer="0.3"/>
  <pageSetup scale="35" fitToWidth="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70"/>
  <sheetViews>
    <sheetView topLeftCell="M1" zoomScaleNormal="100" workbookViewId="0">
      <selection activeCell="Q1" sqref="Q1:T1"/>
    </sheetView>
  </sheetViews>
  <sheetFormatPr defaultColWidth="9.140625" defaultRowHeight="15.75"/>
  <cols>
    <col min="1" max="1" width="6.7109375" style="48" customWidth="1"/>
    <col min="2" max="2" width="29.140625" style="48" customWidth="1"/>
    <col min="3" max="3" width="8.85546875" style="48" hidden="1" customWidth="1"/>
    <col min="4" max="4" width="15" style="73" customWidth="1"/>
    <col min="5" max="6" width="15" style="72" customWidth="1"/>
    <col min="7" max="7" width="15" style="73" customWidth="1"/>
    <col min="8" max="8" width="15" style="72" customWidth="1"/>
    <col min="9" max="10" width="15" style="74" customWidth="1"/>
    <col min="11" max="11" width="15" style="72" customWidth="1"/>
    <col min="12" max="13" width="15" style="74" customWidth="1"/>
    <col min="14" max="14" width="15" style="73" customWidth="1"/>
    <col min="15" max="15" width="15" style="72" customWidth="1"/>
    <col min="16" max="17" width="15" style="74" customWidth="1"/>
    <col min="18" max="18" width="15" style="72" customWidth="1"/>
    <col min="19" max="20" width="15" style="74" customWidth="1"/>
    <col min="21" max="21" width="14.42578125" style="73" customWidth="1"/>
    <col min="22" max="22" width="13.42578125" style="72" customWidth="1"/>
    <col min="23" max="23" width="13.140625" style="72" customWidth="1"/>
    <col min="24" max="24" width="14.5703125" style="73" customWidth="1"/>
    <col min="25" max="25" width="8.28515625" style="72" customWidth="1"/>
    <col min="26" max="26" width="8.85546875" style="74" customWidth="1"/>
    <col min="27" max="27" width="5.85546875" style="74" customWidth="1"/>
    <col min="28" max="28" width="14" style="72" customWidth="1"/>
    <col min="29" max="29" width="14.140625" style="74" customWidth="1"/>
    <col min="30" max="30" width="6.140625" style="74" customWidth="1"/>
    <col min="31" max="31" width="14.28515625" style="73" customWidth="1"/>
    <col min="32" max="32" width="14.7109375" style="72" customWidth="1"/>
    <col min="33" max="33" width="14.5703125" style="74" customWidth="1"/>
    <col min="34" max="34" width="6.85546875" style="74" customWidth="1"/>
    <col min="35" max="35" width="13.5703125" style="72" customWidth="1"/>
    <col min="36" max="36" width="13.5703125" style="74" customWidth="1"/>
    <col min="37" max="37" width="5.28515625" style="74" customWidth="1"/>
    <col min="38" max="46" width="6.42578125" style="48" customWidth="1"/>
    <col min="47" max="16384" width="9.140625" style="48"/>
  </cols>
  <sheetData>
    <row r="1" spans="1:48" ht="16.5" customHeight="1">
      <c r="A1" s="41" t="s">
        <v>125</v>
      </c>
      <c r="B1" s="42"/>
      <c r="C1" s="43"/>
      <c r="D1" s="44"/>
      <c r="E1" s="45"/>
      <c r="F1" s="45"/>
      <c r="G1" s="44"/>
      <c r="H1" s="45"/>
      <c r="I1" s="46"/>
      <c r="J1" s="46"/>
      <c r="K1" s="45"/>
      <c r="L1" s="46"/>
      <c r="M1" s="46"/>
      <c r="N1" s="44"/>
      <c r="O1" s="45"/>
      <c r="P1" s="46"/>
      <c r="Q1" s="327" t="s">
        <v>126</v>
      </c>
      <c r="R1" s="327"/>
      <c r="S1" s="327"/>
      <c r="T1" s="327"/>
      <c r="U1" s="47"/>
      <c r="V1" s="47"/>
      <c r="W1" s="45"/>
      <c r="X1" s="44"/>
      <c r="Y1" s="45"/>
      <c r="Z1" s="46"/>
      <c r="AA1" s="46"/>
      <c r="AB1" s="45"/>
      <c r="AC1" s="46"/>
      <c r="AD1" s="46"/>
      <c r="AE1" s="44"/>
      <c r="AF1" s="45"/>
      <c r="AG1" s="46"/>
      <c r="AH1" s="46"/>
      <c r="AI1" s="45"/>
      <c r="AJ1" s="46"/>
      <c r="AK1" s="46"/>
      <c r="AL1" s="43"/>
      <c r="AM1" s="43"/>
      <c r="AN1" s="43"/>
      <c r="AO1" s="43"/>
      <c r="AP1" s="43"/>
      <c r="AQ1" s="43"/>
      <c r="AR1" s="43"/>
      <c r="AS1" s="43"/>
      <c r="AT1" s="43"/>
    </row>
    <row r="2" spans="1:48" ht="16.5">
      <c r="A2" s="41" t="s">
        <v>20</v>
      </c>
      <c r="B2" s="42"/>
      <c r="C2" s="43"/>
      <c r="D2" s="44"/>
      <c r="E2" s="45"/>
      <c r="F2" s="45"/>
      <c r="G2" s="44"/>
      <c r="H2" s="45"/>
      <c r="I2" s="46"/>
      <c r="J2" s="46"/>
      <c r="K2" s="45"/>
      <c r="L2" s="46"/>
      <c r="M2" s="46"/>
      <c r="N2" s="44"/>
      <c r="O2" s="45"/>
      <c r="P2" s="46"/>
      <c r="Q2" s="46"/>
      <c r="R2" s="45"/>
      <c r="S2" s="46"/>
      <c r="T2" s="49"/>
      <c r="U2" s="44"/>
      <c r="V2" s="45"/>
      <c r="W2" s="45"/>
      <c r="X2" s="44"/>
      <c r="Y2" s="45"/>
      <c r="Z2" s="46"/>
      <c r="AA2" s="46"/>
      <c r="AB2" s="45"/>
      <c r="AC2" s="46"/>
      <c r="AD2" s="46"/>
      <c r="AE2" s="44"/>
      <c r="AF2" s="45"/>
      <c r="AG2" s="46"/>
      <c r="AH2" s="46"/>
      <c r="AI2" s="45"/>
      <c r="AJ2" s="46"/>
      <c r="AK2" s="46"/>
      <c r="AL2" s="43"/>
      <c r="AM2" s="43"/>
      <c r="AN2" s="43"/>
      <c r="AO2" s="43"/>
      <c r="AP2" s="43"/>
      <c r="AQ2" s="43"/>
      <c r="AR2" s="43"/>
      <c r="AS2" s="43"/>
      <c r="AT2" s="43"/>
    </row>
    <row r="3" spans="1:48" ht="16.5" customHeight="1">
      <c r="A3" s="50"/>
      <c r="B3" s="42"/>
      <c r="C3" s="43"/>
      <c r="D3" s="44"/>
      <c r="E3" s="45"/>
      <c r="F3" s="45"/>
      <c r="G3" s="44"/>
      <c r="H3" s="45"/>
      <c r="I3" s="46"/>
      <c r="J3" s="46"/>
      <c r="K3" s="45"/>
      <c r="L3" s="46"/>
      <c r="M3" s="46"/>
      <c r="N3" s="44"/>
      <c r="O3" s="45"/>
      <c r="P3" s="46"/>
      <c r="Q3" s="46"/>
      <c r="R3" s="45"/>
      <c r="S3" s="46"/>
      <c r="T3" s="49"/>
      <c r="U3" s="44"/>
      <c r="V3" s="45"/>
      <c r="W3" s="45"/>
      <c r="X3" s="44"/>
      <c r="Y3" s="45"/>
      <c r="Z3" s="46"/>
      <c r="AA3" s="46"/>
      <c r="AB3" s="45"/>
      <c r="AC3" s="46"/>
      <c r="AD3" s="46"/>
      <c r="AE3" s="44"/>
      <c r="AF3" s="45"/>
      <c r="AG3" s="46"/>
      <c r="AH3" s="46"/>
      <c r="AI3" s="45"/>
      <c r="AJ3" s="46"/>
      <c r="AK3" s="46"/>
      <c r="AL3" s="43"/>
      <c r="AM3" s="43"/>
      <c r="AN3" s="43"/>
      <c r="AO3" s="43"/>
      <c r="AU3" s="47"/>
      <c r="AV3" s="47"/>
    </row>
    <row r="4" spans="1:48" ht="24" customHeight="1">
      <c r="A4" s="349" t="s">
        <v>334</v>
      </c>
      <c r="B4" s="349"/>
      <c r="C4" s="349"/>
      <c r="D4" s="349"/>
      <c r="E4" s="349"/>
      <c r="F4" s="349"/>
      <c r="G4" s="349"/>
      <c r="H4" s="349"/>
      <c r="I4" s="349"/>
      <c r="J4" s="349"/>
      <c r="K4" s="349"/>
      <c r="L4" s="349"/>
      <c r="M4" s="349"/>
      <c r="N4" s="349"/>
      <c r="O4" s="349"/>
      <c r="P4" s="349"/>
      <c r="Q4" s="349"/>
      <c r="R4" s="349"/>
      <c r="S4" s="349"/>
      <c r="T4" s="349"/>
      <c r="U4" s="51"/>
      <c r="V4" s="52"/>
      <c r="W4" s="52"/>
      <c r="X4" s="51"/>
      <c r="Y4" s="52"/>
      <c r="Z4" s="53"/>
      <c r="AA4" s="53"/>
      <c r="AB4" s="52"/>
      <c r="AC4" s="53"/>
      <c r="AD4" s="53"/>
      <c r="AE4" s="51"/>
      <c r="AF4" s="52"/>
      <c r="AG4" s="53"/>
      <c r="AH4" s="53"/>
      <c r="AI4" s="52"/>
      <c r="AJ4" s="53"/>
      <c r="AK4" s="53"/>
      <c r="AL4" s="54"/>
      <c r="AM4" s="54"/>
      <c r="AN4" s="54"/>
      <c r="AO4" s="54"/>
      <c r="AP4" s="54"/>
      <c r="AQ4" s="54"/>
      <c r="AR4" s="54"/>
      <c r="AS4" s="54"/>
      <c r="AT4" s="54"/>
    </row>
    <row r="5" spans="1:48" ht="24" customHeight="1">
      <c r="A5" s="350" t="s">
        <v>127</v>
      </c>
      <c r="B5" s="350"/>
      <c r="C5" s="350"/>
      <c r="D5" s="350"/>
      <c r="E5" s="350"/>
      <c r="F5" s="350"/>
      <c r="G5" s="350"/>
      <c r="H5" s="350"/>
      <c r="I5" s="350"/>
      <c r="J5" s="350"/>
      <c r="K5" s="350"/>
      <c r="L5" s="350"/>
      <c r="M5" s="350"/>
      <c r="N5" s="350"/>
      <c r="O5" s="350"/>
      <c r="P5" s="350"/>
      <c r="Q5" s="350"/>
      <c r="R5" s="350"/>
      <c r="S5" s="350"/>
      <c r="T5" s="350"/>
      <c r="U5" s="55"/>
      <c r="V5" s="56"/>
      <c r="W5" s="56"/>
      <c r="X5" s="55"/>
      <c r="Y5" s="56"/>
      <c r="Z5" s="57"/>
      <c r="AA5" s="57"/>
      <c r="AB5" s="56"/>
      <c r="AC5" s="57"/>
      <c r="AD5" s="57"/>
      <c r="AE5" s="55"/>
      <c r="AF5" s="56"/>
      <c r="AG5" s="57"/>
      <c r="AH5" s="57"/>
      <c r="AI5" s="56"/>
      <c r="AJ5" s="57"/>
      <c r="AK5" s="57"/>
      <c r="AL5" s="58"/>
      <c r="AM5" s="58"/>
      <c r="AN5" s="58"/>
      <c r="AO5" s="58"/>
      <c r="AP5" s="58"/>
      <c r="AQ5" s="58"/>
      <c r="AR5" s="58"/>
      <c r="AS5" s="58"/>
      <c r="AT5" s="58"/>
    </row>
    <row r="6" spans="1:48">
      <c r="A6" s="43"/>
      <c r="B6" s="43"/>
      <c r="C6" s="43"/>
      <c r="D6" s="44"/>
      <c r="E6" s="45"/>
      <c r="F6" s="45"/>
      <c r="G6" s="44"/>
      <c r="H6" s="45"/>
      <c r="I6" s="46"/>
      <c r="J6" s="46"/>
      <c r="K6" s="45"/>
      <c r="L6" s="46"/>
      <c r="M6" s="46"/>
      <c r="N6" s="44"/>
      <c r="O6" s="45"/>
      <c r="P6" s="46"/>
      <c r="Q6" s="46"/>
      <c r="R6" s="45"/>
      <c r="S6" s="46"/>
      <c r="T6" s="59"/>
      <c r="U6" s="59"/>
      <c r="V6" s="59" t="s">
        <v>55</v>
      </c>
      <c r="W6" s="45"/>
      <c r="X6" s="44"/>
      <c r="Y6" s="45"/>
      <c r="Z6" s="46"/>
      <c r="AA6" s="46"/>
      <c r="AB6" s="45"/>
      <c r="AC6" s="46"/>
      <c r="AD6" s="46"/>
      <c r="AE6" s="44"/>
      <c r="AF6" s="45"/>
      <c r="AG6" s="46"/>
      <c r="AH6" s="46"/>
      <c r="AI6" s="45"/>
      <c r="AJ6" s="46"/>
      <c r="AK6" s="46"/>
      <c r="AL6" s="43"/>
      <c r="AM6" s="43"/>
      <c r="AN6" s="43"/>
      <c r="AO6" s="43"/>
      <c r="AP6" s="43"/>
      <c r="AQ6" s="43"/>
      <c r="AR6" s="43"/>
      <c r="AS6" s="43"/>
      <c r="AT6" s="43"/>
    </row>
    <row r="7" spans="1:48" s="43" customFormat="1" ht="22.5" customHeight="1">
      <c r="A7" s="332" t="s">
        <v>0</v>
      </c>
      <c r="B7" s="332" t="s">
        <v>80</v>
      </c>
      <c r="C7" s="332" t="s">
        <v>128</v>
      </c>
      <c r="D7" s="344" t="s">
        <v>1</v>
      </c>
      <c r="E7" s="345"/>
      <c r="F7" s="345"/>
      <c r="G7" s="345"/>
      <c r="H7" s="345"/>
      <c r="I7" s="345"/>
      <c r="J7" s="345"/>
      <c r="K7" s="345"/>
      <c r="L7" s="345"/>
      <c r="M7" s="345"/>
      <c r="N7" s="345"/>
      <c r="O7" s="345"/>
      <c r="P7" s="345"/>
      <c r="Q7" s="345"/>
      <c r="R7" s="345"/>
      <c r="S7" s="345"/>
      <c r="T7" s="346"/>
      <c r="U7" s="344" t="s">
        <v>2</v>
      </c>
      <c r="V7" s="345"/>
      <c r="W7" s="345"/>
      <c r="X7" s="345"/>
      <c r="Y7" s="345"/>
      <c r="Z7" s="345"/>
      <c r="AA7" s="345"/>
      <c r="AB7" s="345"/>
      <c r="AC7" s="345"/>
      <c r="AD7" s="345"/>
      <c r="AE7" s="345"/>
      <c r="AF7" s="345"/>
      <c r="AG7" s="345"/>
      <c r="AH7" s="345"/>
      <c r="AI7" s="345"/>
      <c r="AJ7" s="345"/>
      <c r="AK7" s="346"/>
      <c r="AL7" s="335" t="s">
        <v>58</v>
      </c>
      <c r="AM7" s="337"/>
      <c r="AN7" s="337"/>
      <c r="AO7" s="337"/>
      <c r="AP7" s="337"/>
      <c r="AQ7" s="337"/>
      <c r="AR7" s="337"/>
      <c r="AS7" s="337"/>
      <c r="AT7" s="336"/>
    </row>
    <row r="8" spans="1:48" s="43" customFormat="1" ht="42" customHeight="1">
      <c r="A8" s="333"/>
      <c r="B8" s="333"/>
      <c r="C8" s="333"/>
      <c r="D8" s="341" t="s">
        <v>13</v>
      </c>
      <c r="E8" s="347" t="s">
        <v>10</v>
      </c>
      <c r="F8" s="348"/>
      <c r="G8" s="344" t="s">
        <v>129</v>
      </c>
      <c r="H8" s="345"/>
      <c r="I8" s="345"/>
      <c r="J8" s="345"/>
      <c r="K8" s="345"/>
      <c r="L8" s="345"/>
      <c r="M8" s="346"/>
      <c r="N8" s="344" t="s">
        <v>130</v>
      </c>
      <c r="O8" s="345"/>
      <c r="P8" s="345"/>
      <c r="Q8" s="345"/>
      <c r="R8" s="345"/>
      <c r="S8" s="345"/>
      <c r="T8" s="346"/>
      <c r="U8" s="341" t="s">
        <v>13</v>
      </c>
      <c r="V8" s="347" t="s">
        <v>10</v>
      </c>
      <c r="W8" s="348"/>
      <c r="X8" s="344" t="s">
        <v>129</v>
      </c>
      <c r="Y8" s="345"/>
      <c r="Z8" s="345"/>
      <c r="AA8" s="345"/>
      <c r="AB8" s="345"/>
      <c r="AC8" s="345"/>
      <c r="AD8" s="346"/>
      <c r="AE8" s="344" t="s">
        <v>130</v>
      </c>
      <c r="AF8" s="345"/>
      <c r="AG8" s="345"/>
      <c r="AH8" s="345"/>
      <c r="AI8" s="345"/>
      <c r="AJ8" s="345"/>
      <c r="AK8" s="346"/>
      <c r="AL8" s="332" t="s">
        <v>13</v>
      </c>
      <c r="AM8" s="335" t="s">
        <v>10</v>
      </c>
      <c r="AN8" s="336"/>
      <c r="AO8" s="335" t="s">
        <v>131</v>
      </c>
      <c r="AP8" s="337"/>
      <c r="AQ8" s="336"/>
      <c r="AR8" s="335" t="s">
        <v>132</v>
      </c>
      <c r="AS8" s="337"/>
      <c r="AT8" s="336"/>
    </row>
    <row r="9" spans="1:48" s="43" customFormat="1" ht="27" customHeight="1">
      <c r="A9" s="333"/>
      <c r="B9" s="333"/>
      <c r="C9" s="333"/>
      <c r="D9" s="342"/>
      <c r="E9" s="338" t="s">
        <v>133</v>
      </c>
      <c r="F9" s="338" t="s">
        <v>134</v>
      </c>
      <c r="G9" s="341" t="s">
        <v>13</v>
      </c>
      <c r="H9" s="344" t="s">
        <v>29</v>
      </c>
      <c r="I9" s="345"/>
      <c r="J9" s="346"/>
      <c r="K9" s="344" t="s">
        <v>134</v>
      </c>
      <c r="L9" s="345"/>
      <c r="M9" s="346"/>
      <c r="N9" s="341" t="s">
        <v>13</v>
      </c>
      <c r="O9" s="344" t="s">
        <v>29</v>
      </c>
      <c r="P9" s="345"/>
      <c r="Q9" s="346"/>
      <c r="R9" s="344" t="s">
        <v>134</v>
      </c>
      <c r="S9" s="345"/>
      <c r="T9" s="346"/>
      <c r="U9" s="342"/>
      <c r="V9" s="338" t="s">
        <v>133</v>
      </c>
      <c r="W9" s="338" t="s">
        <v>134</v>
      </c>
      <c r="X9" s="341" t="s">
        <v>13</v>
      </c>
      <c r="Y9" s="344" t="s">
        <v>29</v>
      </c>
      <c r="Z9" s="345"/>
      <c r="AA9" s="346"/>
      <c r="AB9" s="344" t="s">
        <v>134</v>
      </c>
      <c r="AC9" s="345"/>
      <c r="AD9" s="346"/>
      <c r="AE9" s="341" t="s">
        <v>13</v>
      </c>
      <c r="AF9" s="344" t="s">
        <v>29</v>
      </c>
      <c r="AG9" s="345"/>
      <c r="AH9" s="346"/>
      <c r="AI9" s="344" t="s">
        <v>134</v>
      </c>
      <c r="AJ9" s="345"/>
      <c r="AK9" s="346"/>
      <c r="AL9" s="333"/>
      <c r="AM9" s="332" t="s">
        <v>29</v>
      </c>
      <c r="AN9" s="332" t="s">
        <v>28</v>
      </c>
      <c r="AO9" s="332" t="s">
        <v>13</v>
      </c>
      <c r="AP9" s="335" t="s">
        <v>25</v>
      </c>
      <c r="AQ9" s="336"/>
      <c r="AR9" s="332" t="s">
        <v>13</v>
      </c>
      <c r="AS9" s="335" t="s">
        <v>25</v>
      </c>
      <c r="AT9" s="336"/>
    </row>
    <row r="10" spans="1:48" s="43" customFormat="1" ht="21.75" customHeight="1">
      <c r="A10" s="333"/>
      <c r="B10" s="333"/>
      <c r="C10" s="333"/>
      <c r="D10" s="342"/>
      <c r="E10" s="339"/>
      <c r="F10" s="339"/>
      <c r="G10" s="342"/>
      <c r="H10" s="338" t="s">
        <v>13</v>
      </c>
      <c r="I10" s="344" t="s">
        <v>135</v>
      </c>
      <c r="J10" s="346"/>
      <c r="K10" s="338" t="s">
        <v>13</v>
      </c>
      <c r="L10" s="344" t="s">
        <v>135</v>
      </c>
      <c r="M10" s="346"/>
      <c r="N10" s="342"/>
      <c r="O10" s="338" t="s">
        <v>13</v>
      </c>
      <c r="P10" s="344" t="s">
        <v>135</v>
      </c>
      <c r="Q10" s="346"/>
      <c r="R10" s="338" t="s">
        <v>13</v>
      </c>
      <c r="S10" s="344" t="s">
        <v>135</v>
      </c>
      <c r="T10" s="346"/>
      <c r="U10" s="342"/>
      <c r="V10" s="339"/>
      <c r="W10" s="339"/>
      <c r="X10" s="342"/>
      <c r="Y10" s="338" t="s">
        <v>13</v>
      </c>
      <c r="Z10" s="344" t="s">
        <v>135</v>
      </c>
      <c r="AA10" s="346"/>
      <c r="AB10" s="338" t="s">
        <v>13</v>
      </c>
      <c r="AC10" s="344" t="s">
        <v>135</v>
      </c>
      <c r="AD10" s="346"/>
      <c r="AE10" s="342"/>
      <c r="AF10" s="338" t="s">
        <v>13</v>
      </c>
      <c r="AG10" s="344" t="s">
        <v>135</v>
      </c>
      <c r="AH10" s="346"/>
      <c r="AI10" s="338" t="s">
        <v>13</v>
      </c>
      <c r="AJ10" s="344" t="s">
        <v>135</v>
      </c>
      <c r="AK10" s="346"/>
      <c r="AL10" s="333"/>
      <c r="AM10" s="333"/>
      <c r="AN10" s="333"/>
      <c r="AO10" s="333"/>
      <c r="AP10" s="328" t="s">
        <v>133</v>
      </c>
      <c r="AQ10" s="328" t="s">
        <v>134</v>
      </c>
      <c r="AR10" s="333"/>
      <c r="AS10" s="328" t="s">
        <v>133</v>
      </c>
      <c r="AT10" s="328" t="s">
        <v>134</v>
      </c>
    </row>
    <row r="11" spans="1:48" s="43" customFormat="1" ht="60.75" customHeight="1">
      <c r="A11" s="334"/>
      <c r="B11" s="334"/>
      <c r="C11" s="334"/>
      <c r="D11" s="343"/>
      <c r="E11" s="340"/>
      <c r="F11" s="340"/>
      <c r="G11" s="343"/>
      <c r="H11" s="340"/>
      <c r="I11" s="60" t="s">
        <v>23</v>
      </c>
      <c r="J11" s="60" t="s">
        <v>24</v>
      </c>
      <c r="K11" s="340"/>
      <c r="L11" s="60" t="s">
        <v>23</v>
      </c>
      <c r="M11" s="60" t="s">
        <v>24</v>
      </c>
      <c r="N11" s="343"/>
      <c r="O11" s="340"/>
      <c r="P11" s="60" t="s">
        <v>23</v>
      </c>
      <c r="Q11" s="60" t="s">
        <v>24</v>
      </c>
      <c r="R11" s="340"/>
      <c r="S11" s="60" t="s">
        <v>23</v>
      </c>
      <c r="T11" s="60" t="s">
        <v>24</v>
      </c>
      <c r="U11" s="343"/>
      <c r="V11" s="340"/>
      <c r="W11" s="340"/>
      <c r="X11" s="343"/>
      <c r="Y11" s="340"/>
      <c r="Z11" s="60" t="s">
        <v>23</v>
      </c>
      <c r="AA11" s="60" t="s">
        <v>24</v>
      </c>
      <c r="AB11" s="340"/>
      <c r="AC11" s="60" t="s">
        <v>23</v>
      </c>
      <c r="AD11" s="60" t="s">
        <v>24</v>
      </c>
      <c r="AE11" s="343"/>
      <c r="AF11" s="340"/>
      <c r="AG11" s="60" t="s">
        <v>23</v>
      </c>
      <c r="AH11" s="60" t="s">
        <v>24</v>
      </c>
      <c r="AI11" s="340"/>
      <c r="AJ11" s="60" t="s">
        <v>23</v>
      </c>
      <c r="AK11" s="60" t="s">
        <v>24</v>
      </c>
      <c r="AL11" s="334"/>
      <c r="AM11" s="334"/>
      <c r="AN11" s="334"/>
      <c r="AO11" s="334"/>
      <c r="AP11" s="329"/>
      <c r="AQ11" s="329"/>
      <c r="AR11" s="334"/>
      <c r="AS11" s="329"/>
      <c r="AT11" s="329"/>
    </row>
    <row r="12" spans="1:48" s="65" customFormat="1" ht="25.5">
      <c r="A12" s="61" t="s">
        <v>11</v>
      </c>
      <c r="B12" s="61" t="s">
        <v>12</v>
      </c>
      <c r="C12" s="61"/>
      <c r="D12" s="62" t="s">
        <v>120</v>
      </c>
      <c r="E12" s="63" t="s">
        <v>136</v>
      </c>
      <c r="F12" s="63" t="s">
        <v>137</v>
      </c>
      <c r="G12" s="62" t="s">
        <v>138</v>
      </c>
      <c r="H12" s="63" t="s">
        <v>27</v>
      </c>
      <c r="I12" s="64">
        <v>6</v>
      </c>
      <c r="J12" s="64">
        <v>7</v>
      </c>
      <c r="K12" s="63" t="s">
        <v>139</v>
      </c>
      <c r="L12" s="64">
        <v>9</v>
      </c>
      <c r="M12" s="64">
        <v>10</v>
      </c>
      <c r="N12" s="62" t="s">
        <v>140</v>
      </c>
      <c r="O12" s="63" t="s">
        <v>141</v>
      </c>
      <c r="P12" s="64">
        <v>20</v>
      </c>
      <c r="Q12" s="64">
        <v>21</v>
      </c>
      <c r="R12" s="63" t="s">
        <v>142</v>
      </c>
      <c r="S12" s="64">
        <v>23</v>
      </c>
      <c r="T12" s="64">
        <v>24</v>
      </c>
      <c r="U12" s="62" t="s">
        <v>143</v>
      </c>
      <c r="V12" s="63">
        <v>26</v>
      </c>
      <c r="W12" s="63">
        <v>27</v>
      </c>
      <c r="X12" s="62" t="s">
        <v>144</v>
      </c>
      <c r="Y12" s="63" t="s">
        <v>145</v>
      </c>
      <c r="Z12" s="64">
        <v>30</v>
      </c>
      <c r="AA12" s="64">
        <v>31</v>
      </c>
      <c r="AB12" s="63" t="s">
        <v>146</v>
      </c>
      <c r="AC12" s="64">
        <v>33</v>
      </c>
      <c r="AD12" s="64">
        <v>34</v>
      </c>
      <c r="AE12" s="62" t="s">
        <v>147</v>
      </c>
      <c r="AF12" s="63" t="s">
        <v>148</v>
      </c>
      <c r="AG12" s="64">
        <v>44</v>
      </c>
      <c r="AH12" s="64">
        <v>45</v>
      </c>
      <c r="AI12" s="63" t="s">
        <v>149</v>
      </c>
      <c r="AJ12" s="64">
        <v>47</v>
      </c>
      <c r="AK12" s="64">
        <v>48</v>
      </c>
      <c r="AL12" s="61" t="s">
        <v>150</v>
      </c>
      <c r="AM12" s="61" t="s">
        <v>151</v>
      </c>
      <c r="AN12" s="61" t="s">
        <v>152</v>
      </c>
      <c r="AO12" s="61" t="s">
        <v>153</v>
      </c>
      <c r="AP12" s="61" t="s">
        <v>154</v>
      </c>
      <c r="AQ12" s="61" t="s">
        <v>155</v>
      </c>
      <c r="AR12" s="61" t="s">
        <v>156</v>
      </c>
      <c r="AS12" s="61" t="s">
        <v>157</v>
      </c>
      <c r="AT12" s="61" t="s">
        <v>158</v>
      </c>
    </row>
    <row r="13" spans="1:48" s="199" customFormat="1" ht="21.75" customHeight="1">
      <c r="A13" s="188"/>
      <c r="B13" s="189" t="s">
        <v>159</v>
      </c>
      <c r="C13" s="189"/>
      <c r="D13" s="190">
        <f t="shared" ref="D13:AK13" si="0">D14+D48</f>
        <v>24199139500</v>
      </c>
      <c r="E13" s="191">
        <f t="shared" si="0"/>
        <v>15185000000</v>
      </c>
      <c r="F13" s="191">
        <f t="shared" si="0"/>
        <v>9014139500</v>
      </c>
      <c r="G13" s="190">
        <f t="shared" si="0"/>
        <v>6851980500</v>
      </c>
      <c r="H13" s="192">
        <f t="shared" si="0"/>
        <v>0</v>
      </c>
      <c r="I13" s="193">
        <f t="shared" si="0"/>
        <v>0</v>
      </c>
      <c r="J13" s="194">
        <f t="shared" si="0"/>
        <v>0</v>
      </c>
      <c r="K13" s="195">
        <f t="shared" si="0"/>
        <v>6851980500</v>
      </c>
      <c r="L13" s="196">
        <f t="shared" si="0"/>
        <v>6851980500</v>
      </c>
      <c r="M13" s="194">
        <f t="shared" si="0"/>
        <v>0</v>
      </c>
      <c r="N13" s="190">
        <f t="shared" si="0"/>
        <v>17987686000</v>
      </c>
      <c r="O13" s="191">
        <f t="shared" si="0"/>
        <v>15185000000</v>
      </c>
      <c r="P13" s="197">
        <f t="shared" si="0"/>
        <v>15185000000</v>
      </c>
      <c r="Q13" s="194">
        <f t="shared" si="0"/>
        <v>0</v>
      </c>
      <c r="R13" s="191">
        <f t="shared" si="0"/>
        <v>2802686000</v>
      </c>
      <c r="S13" s="197">
        <f t="shared" si="0"/>
        <v>2832686000</v>
      </c>
      <c r="T13" s="194">
        <f t="shared" si="0"/>
        <v>0</v>
      </c>
      <c r="U13" s="190">
        <f t="shared" si="0"/>
        <v>23390895206</v>
      </c>
      <c r="V13" s="191">
        <f t="shared" si="0"/>
        <v>15185000000</v>
      </c>
      <c r="W13" s="191">
        <f t="shared" si="0"/>
        <v>8205895206</v>
      </c>
      <c r="X13" s="190">
        <f t="shared" si="0"/>
        <v>5963845206</v>
      </c>
      <c r="Y13" s="192">
        <f t="shared" si="0"/>
        <v>0</v>
      </c>
      <c r="Z13" s="193">
        <f t="shared" si="0"/>
        <v>0</v>
      </c>
      <c r="AA13" s="194">
        <f t="shared" si="0"/>
        <v>0</v>
      </c>
      <c r="AB13" s="257">
        <f t="shared" si="0"/>
        <v>5963845206</v>
      </c>
      <c r="AC13" s="258">
        <f t="shared" si="0"/>
        <v>5963845206</v>
      </c>
      <c r="AD13" s="194">
        <f t="shared" si="0"/>
        <v>0</v>
      </c>
      <c r="AE13" s="190">
        <f t="shared" si="0"/>
        <v>17977050000</v>
      </c>
      <c r="AF13" s="191">
        <f t="shared" si="0"/>
        <v>15185000000</v>
      </c>
      <c r="AG13" s="197">
        <f t="shared" si="0"/>
        <v>15185000000</v>
      </c>
      <c r="AH13" s="194">
        <f t="shared" si="0"/>
        <v>0</v>
      </c>
      <c r="AI13" s="191">
        <f t="shared" si="0"/>
        <v>2792050000</v>
      </c>
      <c r="AJ13" s="197">
        <f t="shared" si="0"/>
        <v>2792050000</v>
      </c>
      <c r="AK13" s="194">
        <f t="shared" si="0"/>
        <v>0</v>
      </c>
      <c r="AL13" s="198">
        <f t="shared" ref="AL13:AN48" si="1">U13/D13</f>
        <v>0.96660028783254881</v>
      </c>
      <c r="AM13" s="198"/>
      <c r="AN13" s="198">
        <f t="shared" ref="AN13:AN26" si="2">W13/F13</f>
        <v>0.91033594565515652</v>
      </c>
      <c r="AO13" s="198"/>
      <c r="AP13" s="198"/>
      <c r="AQ13" s="198"/>
      <c r="AR13" s="198">
        <f>AE13/N13</f>
        <v>0.99940870660072678</v>
      </c>
      <c r="AS13" s="198"/>
      <c r="AT13" s="198">
        <f>AI13/R13</f>
        <v>0.99620506899452888</v>
      </c>
    </row>
    <row r="14" spans="1:48" s="199" customFormat="1" ht="21.75" customHeight="1">
      <c r="A14" s="200" t="s">
        <v>14</v>
      </c>
      <c r="B14" s="201" t="s">
        <v>22</v>
      </c>
      <c r="C14" s="201"/>
      <c r="D14" s="202">
        <f t="shared" ref="D14:AK14" si="3">SUM(D15:D47)</f>
        <v>18745180500</v>
      </c>
      <c r="E14" s="203">
        <f t="shared" si="3"/>
        <v>15185000000</v>
      </c>
      <c r="F14" s="203">
        <f t="shared" si="3"/>
        <v>3560180500</v>
      </c>
      <c r="G14" s="202">
        <f t="shared" si="3"/>
        <v>2364680500</v>
      </c>
      <c r="H14" s="204">
        <f t="shared" si="3"/>
        <v>0</v>
      </c>
      <c r="I14" s="205">
        <f t="shared" si="3"/>
        <v>0</v>
      </c>
      <c r="J14" s="206">
        <f t="shared" si="3"/>
        <v>0</v>
      </c>
      <c r="K14" s="207">
        <f t="shared" si="3"/>
        <v>2364680500</v>
      </c>
      <c r="L14" s="208">
        <f t="shared" si="3"/>
        <v>2364680500</v>
      </c>
      <c r="M14" s="206">
        <f t="shared" si="3"/>
        <v>0</v>
      </c>
      <c r="N14" s="202">
        <f t="shared" si="3"/>
        <v>16380500000</v>
      </c>
      <c r="O14" s="203">
        <f t="shared" si="3"/>
        <v>15185000000</v>
      </c>
      <c r="P14" s="209">
        <f t="shared" si="3"/>
        <v>15185000000</v>
      </c>
      <c r="Q14" s="206">
        <f t="shared" si="3"/>
        <v>0</v>
      </c>
      <c r="R14" s="203">
        <f t="shared" si="3"/>
        <v>1195500000</v>
      </c>
      <c r="S14" s="209">
        <f t="shared" si="3"/>
        <v>1195500000</v>
      </c>
      <c r="T14" s="206">
        <f t="shared" si="3"/>
        <v>0</v>
      </c>
      <c r="U14" s="202">
        <f t="shared" si="3"/>
        <v>17289065206</v>
      </c>
      <c r="V14" s="203">
        <f t="shared" si="3"/>
        <v>15185000000</v>
      </c>
      <c r="W14" s="203">
        <f t="shared" si="3"/>
        <v>2104065206</v>
      </c>
      <c r="X14" s="202">
        <f t="shared" si="3"/>
        <v>1476545206</v>
      </c>
      <c r="Y14" s="204">
        <f t="shared" si="3"/>
        <v>0</v>
      </c>
      <c r="Z14" s="205">
        <f t="shared" si="3"/>
        <v>0</v>
      </c>
      <c r="AA14" s="206">
        <f t="shared" si="3"/>
        <v>0</v>
      </c>
      <c r="AB14" s="259">
        <f t="shared" si="3"/>
        <v>1476545206</v>
      </c>
      <c r="AC14" s="260">
        <f t="shared" si="3"/>
        <v>1476545206</v>
      </c>
      <c r="AD14" s="206">
        <f t="shared" si="3"/>
        <v>0</v>
      </c>
      <c r="AE14" s="202">
        <f t="shared" si="3"/>
        <v>16362520000</v>
      </c>
      <c r="AF14" s="203">
        <f t="shared" si="3"/>
        <v>15185000000</v>
      </c>
      <c r="AG14" s="209">
        <f t="shared" si="3"/>
        <v>15185000000</v>
      </c>
      <c r="AH14" s="206">
        <f t="shared" si="3"/>
        <v>0</v>
      </c>
      <c r="AI14" s="203">
        <f t="shared" si="3"/>
        <v>1177520000</v>
      </c>
      <c r="AJ14" s="209">
        <f t="shared" si="3"/>
        <v>1177520000</v>
      </c>
      <c r="AK14" s="206">
        <f t="shared" si="3"/>
        <v>0</v>
      </c>
      <c r="AL14" s="210">
        <f t="shared" si="1"/>
        <v>0.92232055092774379</v>
      </c>
      <c r="AM14" s="210"/>
      <c r="AN14" s="210">
        <f t="shared" si="2"/>
        <v>0.59099958724002899</v>
      </c>
      <c r="AO14" s="210"/>
      <c r="AP14" s="210"/>
      <c r="AQ14" s="210"/>
      <c r="AR14" s="210">
        <f>AE14/N14</f>
        <v>0.99890235340801559</v>
      </c>
      <c r="AS14" s="210"/>
      <c r="AT14" s="210">
        <f>AI14/R14</f>
        <v>0.98496026767043077</v>
      </c>
    </row>
    <row r="15" spans="1:48" s="199" customFormat="1" ht="33.75" customHeight="1">
      <c r="A15" s="211">
        <v>1</v>
      </c>
      <c r="B15" s="212" t="s">
        <v>160</v>
      </c>
      <c r="C15" s="212"/>
      <c r="D15" s="213">
        <f>SUM(E15:F15)</f>
        <v>230000000</v>
      </c>
      <c r="E15" s="214">
        <f>H15+O15</f>
        <v>0</v>
      </c>
      <c r="F15" s="214">
        <f>K15+R15</f>
        <v>230000000</v>
      </c>
      <c r="G15" s="213">
        <f t="shared" ref="G15:G20" si="4">H15+K15</f>
        <v>40000000</v>
      </c>
      <c r="H15" s="215">
        <f>SUM(I15:J15)</f>
        <v>0</v>
      </c>
      <c r="I15" s="216"/>
      <c r="J15" s="217"/>
      <c r="K15" s="218">
        <f>SUM(L15:M15)</f>
        <v>40000000</v>
      </c>
      <c r="L15" s="219">
        <f>40000000</f>
        <v>40000000</v>
      </c>
      <c r="M15" s="217"/>
      <c r="N15" s="213">
        <f>O15+R15</f>
        <v>190000000</v>
      </c>
      <c r="O15" s="215">
        <f>SUM(P15:Q15)</f>
        <v>0</v>
      </c>
      <c r="P15" s="220"/>
      <c r="Q15" s="220"/>
      <c r="R15" s="214">
        <f>SUM(S15:T15)</f>
        <v>190000000</v>
      </c>
      <c r="S15" s="220">
        <f>10000000+175000000+5000000</f>
        <v>190000000</v>
      </c>
      <c r="T15" s="217"/>
      <c r="U15" s="213">
        <f>SUM(V15:W15)</f>
        <v>225000000</v>
      </c>
      <c r="V15" s="215">
        <f>Y15+AF15</f>
        <v>0</v>
      </c>
      <c r="W15" s="214">
        <f>AB15+AI15</f>
        <v>225000000</v>
      </c>
      <c r="X15" s="244">
        <f>Y15+AB15</f>
        <v>40000000</v>
      </c>
      <c r="Y15" s="222">
        <f>SUM(Z15:AA15)</f>
        <v>0</v>
      </c>
      <c r="Z15" s="223"/>
      <c r="AA15" s="217"/>
      <c r="AB15" s="218">
        <f>SUM(AC15:AD15)</f>
        <v>40000000</v>
      </c>
      <c r="AC15" s="219">
        <v>40000000</v>
      </c>
      <c r="AD15" s="217"/>
      <c r="AE15" s="213">
        <f>AF15+AI15</f>
        <v>185000000</v>
      </c>
      <c r="AF15" s="224">
        <f>SUM(AG15:AH15)</f>
        <v>0</v>
      </c>
      <c r="AG15" s="217"/>
      <c r="AH15" s="217"/>
      <c r="AI15" s="214">
        <f>SUM(AJ15:AK15)</f>
        <v>185000000</v>
      </c>
      <c r="AJ15" s="220">
        <f>10000000+170000000+5000000</f>
        <v>185000000</v>
      </c>
      <c r="AK15" s="217"/>
      <c r="AL15" s="225">
        <f t="shared" si="1"/>
        <v>0.97826086956521741</v>
      </c>
      <c r="AM15" s="225"/>
      <c r="AN15" s="225">
        <f t="shared" si="2"/>
        <v>0.97826086956521741</v>
      </c>
      <c r="AO15" s="225"/>
      <c r="AP15" s="225"/>
      <c r="AQ15" s="225"/>
      <c r="AR15" s="210">
        <f t="shared" ref="AR15:AR18" si="5">AE15/N15</f>
        <v>0.97368421052631582</v>
      </c>
      <c r="AS15" s="210"/>
      <c r="AT15" s="210">
        <f t="shared" ref="AT15:AT18" si="6">AI15/R15</f>
        <v>0.97368421052631582</v>
      </c>
    </row>
    <row r="16" spans="1:48" s="199" customFormat="1" ht="33.75" customHeight="1">
      <c r="A16" s="211">
        <v>2</v>
      </c>
      <c r="B16" s="212" t="s">
        <v>161</v>
      </c>
      <c r="C16" s="212"/>
      <c r="D16" s="213">
        <f>SUM(E16:F16)</f>
        <v>2447930500</v>
      </c>
      <c r="E16" s="214"/>
      <c r="F16" s="214">
        <f>K16+R16</f>
        <v>2447930500</v>
      </c>
      <c r="G16" s="213">
        <f t="shared" si="4"/>
        <v>1992430500</v>
      </c>
      <c r="H16" s="215"/>
      <c r="I16" s="216"/>
      <c r="J16" s="217"/>
      <c r="K16" s="218">
        <f>L16+M16</f>
        <v>1992430500</v>
      </c>
      <c r="L16" s="219">
        <f>1441632300+356398200+194400000</f>
        <v>1992430500</v>
      </c>
      <c r="M16" s="217"/>
      <c r="N16" s="213">
        <f>O16+R16</f>
        <v>455500000</v>
      </c>
      <c r="O16" s="214"/>
      <c r="P16" s="220"/>
      <c r="Q16" s="220"/>
      <c r="R16" s="214">
        <f>SUM(S16:T16)</f>
        <v>455500000</v>
      </c>
      <c r="S16" s="220">
        <f>11000000+444500000</f>
        <v>455500000</v>
      </c>
      <c r="T16" s="217"/>
      <c r="U16" s="213">
        <f>SUM(V16:W16)</f>
        <v>1766606200</v>
      </c>
      <c r="V16" s="214"/>
      <c r="W16" s="214">
        <f>AB16+AI16</f>
        <v>1766606200</v>
      </c>
      <c r="X16" s="226">
        <f>Y16+AB16</f>
        <v>1324086200</v>
      </c>
      <c r="Y16" s="222"/>
      <c r="Z16" s="223"/>
      <c r="AA16" s="217"/>
      <c r="AB16" s="218">
        <f>AC16+AD16</f>
        <v>1324086200</v>
      </c>
      <c r="AC16" s="219">
        <f>841720000+356398200+125968000</f>
        <v>1324086200</v>
      </c>
      <c r="AD16" s="217"/>
      <c r="AE16" s="213">
        <f>AF16+AI16</f>
        <v>442520000</v>
      </c>
      <c r="AF16" s="224">
        <f>SUM(AG16:AH16)</f>
        <v>0</v>
      </c>
      <c r="AG16" s="217"/>
      <c r="AH16" s="217"/>
      <c r="AI16" s="214">
        <f>SUM(AJ16:AK16)</f>
        <v>442520000</v>
      </c>
      <c r="AJ16" s="220">
        <f>431520000+11000000</f>
        <v>442520000</v>
      </c>
      <c r="AK16" s="217"/>
      <c r="AL16" s="225"/>
      <c r="AM16" s="225"/>
      <c r="AN16" s="225">
        <f t="shared" si="2"/>
        <v>0.72167334816082396</v>
      </c>
      <c r="AO16" s="225"/>
      <c r="AP16" s="225"/>
      <c r="AQ16" s="225"/>
      <c r="AR16" s="210">
        <f t="shared" si="5"/>
        <v>0.97150384193194295</v>
      </c>
      <c r="AS16" s="210"/>
      <c r="AT16" s="210">
        <f t="shared" si="6"/>
        <v>0.97150384193194295</v>
      </c>
    </row>
    <row r="17" spans="1:46" s="199" customFormat="1" ht="27" customHeight="1">
      <c r="A17" s="211">
        <v>3</v>
      </c>
      <c r="B17" s="212" t="s">
        <v>335</v>
      </c>
      <c r="C17" s="212"/>
      <c r="D17" s="213">
        <f>SUM(E17:F17)</f>
        <v>332250000</v>
      </c>
      <c r="E17" s="214"/>
      <c r="F17" s="214">
        <f>K17+R17</f>
        <v>332250000</v>
      </c>
      <c r="G17" s="213">
        <f t="shared" si="4"/>
        <v>332250000</v>
      </c>
      <c r="H17" s="215"/>
      <c r="I17" s="216"/>
      <c r="J17" s="217"/>
      <c r="K17" s="218">
        <f>L17+M17</f>
        <v>332250000</v>
      </c>
      <c r="L17" s="219">
        <f>282250000+30000000+20000000</f>
        <v>332250000</v>
      </c>
      <c r="M17" s="217"/>
      <c r="N17" s="213">
        <f>O17+R17</f>
        <v>0</v>
      </c>
      <c r="O17" s="214"/>
      <c r="P17" s="220"/>
      <c r="Q17" s="220"/>
      <c r="R17" s="214">
        <f>SUM(S17:T17)</f>
        <v>0</v>
      </c>
      <c r="S17" s="220"/>
      <c r="T17" s="217"/>
      <c r="U17" s="213">
        <f>SUM(V17:W17)</f>
        <v>112459006</v>
      </c>
      <c r="V17" s="214"/>
      <c r="W17" s="214">
        <f>AB17+AI17</f>
        <v>112459006</v>
      </c>
      <c r="X17" s="226">
        <f t="shared" ref="X17:X18" si="7">Y17+AB17</f>
        <v>112459006</v>
      </c>
      <c r="Y17" s="222"/>
      <c r="Z17" s="223"/>
      <c r="AA17" s="217"/>
      <c r="AB17" s="218">
        <f t="shared" ref="AB17:AB18" si="8">AC17+AD17</f>
        <v>112459006</v>
      </c>
      <c r="AC17" s="219">
        <f>82459006+30000000</f>
        <v>112459006</v>
      </c>
      <c r="AD17" s="217"/>
      <c r="AE17" s="213">
        <f t="shared" ref="AE17:AE18" si="9">AF17+AI17</f>
        <v>0</v>
      </c>
      <c r="AF17" s="224"/>
      <c r="AG17" s="217"/>
      <c r="AH17" s="217"/>
      <c r="AI17" s="214">
        <f t="shared" ref="AI17:AI18" si="10">SUM(AJ17:AK17)</f>
        <v>0</v>
      </c>
      <c r="AJ17" s="220"/>
      <c r="AK17" s="217"/>
      <c r="AL17" s="225"/>
      <c r="AM17" s="225"/>
      <c r="AN17" s="225">
        <f t="shared" si="2"/>
        <v>0.33847706847253572</v>
      </c>
      <c r="AO17" s="225"/>
      <c r="AP17" s="225"/>
      <c r="AQ17" s="225"/>
      <c r="AR17" s="210"/>
      <c r="AS17" s="210"/>
      <c r="AT17" s="210"/>
    </row>
    <row r="18" spans="1:46" s="256" customFormat="1" ht="27" customHeight="1">
      <c r="A18" s="249">
        <v>4</v>
      </c>
      <c r="B18" s="250" t="s">
        <v>16</v>
      </c>
      <c r="C18" s="250"/>
      <c r="D18" s="251">
        <f>SUM(E18:F18)</f>
        <v>550000000</v>
      </c>
      <c r="E18" s="251"/>
      <c r="F18" s="251">
        <f>K18+R18</f>
        <v>550000000</v>
      </c>
      <c r="G18" s="251">
        <f t="shared" si="4"/>
        <v>0</v>
      </c>
      <c r="H18" s="254"/>
      <c r="I18" s="254"/>
      <c r="J18" s="252"/>
      <c r="K18" s="253">
        <f>L18+M18</f>
        <v>0</v>
      </c>
      <c r="L18" s="253"/>
      <c r="M18" s="252"/>
      <c r="N18" s="251">
        <f>O18+R18</f>
        <v>550000000</v>
      </c>
      <c r="O18" s="251"/>
      <c r="P18" s="251"/>
      <c r="Q18" s="251"/>
      <c r="R18" s="251">
        <f>SUM(S18:T18)</f>
        <v>550000000</v>
      </c>
      <c r="S18" s="251">
        <v>550000000</v>
      </c>
      <c r="T18" s="252"/>
      <c r="U18" s="213">
        <f t="shared" ref="U18" si="11">SUM(V18:W18)</f>
        <v>0</v>
      </c>
      <c r="V18" s="251"/>
      <c r="W18" s="251"/>
      <c r="X18" s="253">
        <f t="shared" si="7"/>
        <v>0</v>
      </c>
      <c r="Y18" s="262"/>
      <c r="Z18" s="262"/>
      <c r="AA18" s="252"/>
      <c r="AB18" s="253">
        <f t="shared" si="8"/>
        <v>0</v>
      </c>
      <c r="AC18" s="253"/>
      <c r="AD18" s="252"/>
      <c r="AE18" s="251">
        <f t="shared" si="9"/>
        <v>550000000</v>
      </c>
      <c r="AF18" s="252"/>
      <c r="AG18" s="252"/>
      <c r="AH18" s="252"/>
      <c r="AI18" s="251">
        <f t="shared" si="10"/>
        <v>550000000</v>
      </c>
      <c r="AJ18" s="251">
        <v>550000000</v>
      </c>
      <c r="AK18" s="252"/>
      <c r="AL18" s="255"/>
      <c r="AM18" s="255"/>
      <c r="AN18" s="225">
        <f t="shared" si="2"/>
        <v>0</v>
      </c>
      <c r="AO18" s="255"/>
      <c r="AP18" s="255"/>
      <c r="AQ18" s="255"/>
      <c r="AR18" s="210">
        <f t="shared" si="5"/>
        <v>1</v>
      </c>
      <c r="AS18" s="210"/>
      <c r="AT18" s="210">
        <f t="shared" si="6"/>
        <v>1</v>
      </c>
    </row>
    <row r="19" spans="1:46" s="233" customFormat="1" ht="30.75" customHeight="1">
      <c r="A19" s="227">
        <v>5</v>
      </c>
      <c r="B19" s="228" t="s">
        <v>162</v>
      </c>
      <c r="C19" s="228"/>
      <c r="D19" s="229">
        <f t="shared" ref="D19:D60" si="12">SUM(E19:F19)</f>
        <v>15185000000</v>
      </c>
      <c r="E19" s="229">
        <v>15185000000</v>
      </c>
      <c r="F19" s="230">
        <f t="shared" ref="F19:F47" si="13">K19+R19</f>
        <v>0</v>
      </c>
      <c r="G19" s="230">
        <f t="shared" si="4"/>
        <v>0</v>
      </c>
      <c r="H19" s="230">
        <f>SUM(I19:J19)</f>
        <v>0</v>
      </c>
      <c r="I19" s="230"/>
      <c r="J19" s="231"/>
      <c r="K19" s="231">
        <f t="shared" ref="K19:K60" si="14">SUM(L19:M19)</f>
        <v>0</v>
      </c>
      <c r="L19" s="231"/>
      <c r="M19" s="231"/>
      <c r="N19" s="229">
        <f t="shared" ref="N19:N47" si="15">O19+R19</f>
        <v>15185000000</v>
      </c>
      <c r="O19" s="229">
        <f t="shared" ref="O19:O60" si="16">SUM(P19:Q19)</f>
        <v>15185000000</v>
      </c>
      <c r="P19" s="229">
        <v>15185000000</v>
      </c>
      <c r="Q19" s="229"/>
      <c r="R19" s="229">
        <f t="shared" ref="R19:R60" si="17">SUM(S19:T19)</f>
        <v>0</v>
      </c>
      <c r="S19" s="229"/>
      <c r="T19" s="231"/>
      <c r="U19" s="229">
        <f t="shared" ref="U19:U47" si="18">SUM(V19:W19)</f>
        <v>15185000000</v>
      </c>
      <c r="V19" s="229">
        <f t="shared" ref="V19:V47" si="19">Y19+AF19</f>
        <v>15185000000</v>
      </c>
      <c r="W19" s="230">
        <f t="shared" ref="W19:W47" si="20">AB19+AI19</f>
        <v>0</v>
      </c>
      <c r="X19" s="230">
        <f t="shared" ref="X19:X47" si="21">Y19+AB19</f>
        <v>0</v>
      </c>
      <c r="Y19" s="230">
        <f t="shared" ref="Y19:Y47" si="22">SUM(Z19:AA19)</f>
        <v>0</v>
      </c>
      <c r="Z19" s="230"/>
      <c r="AA19" s="231"/>
      <c r="AB19" s="231">
        <f t="shared" ref="AB19:AB60" si="23">SUM(AC19:AD19)</f>
        <v>0</v>
      </c>
      <c r="AC19" s="231"/>
      <c r="AD19" s="231"/>
      <c r="AE19" s="229">
        <f t="shared" ref="AE19:AE60" si="24">AF19+AI19</f>
        <v>15185000000</v>
      </c>
      <c r="AF19" s="229">
        <f t="shared" ref="AF19:AF60" si="25">SUM(AG19:AH19)</f>
        <v>15185000000</v>
      </c>
      <c r="AG19" s="229">
        <v>15185000000</v>
      </c>
      <c r="AH19" s="229"/>
      <c r="AI19" s="231">
        <f t="shared" ref="AI19:AI60" si="26">SUM(AJ19:AK19)</f>
        <v>0</v>
      </c>
      <c r="AJ19" s="231"/>
      <c r="AK19" s="231"/>
      <c r="AL19" s="232">
        <f t="shared" si="1"/>
        <v>1</v>
      </c>
      <c r="AM19" s="232">
        <f t="shared" si="1"/>
        <v>1</v>
      </c>
      <c r="AN19" s="225"/>
      <c r="AO19" s="232"/>
      <c r="AP19" s="232"/>
      <c r="AQ19" s="232"/>
      <c r="AR19" s="232">
        <f t="shared" ref="AR19:AS48" si="27">AE19/N19</f>
        <v>1</v>
      </c>
      <c r="AS19" s="232">
        <f t="shared" si="27"/>
        <v>1</v>
      </c>
      <c r="AT19" s="232"/>
    </row>
    <row r="20" spans="1:46" s="199" customFormat="1" ht="12.75" hidden="1">
      <c r="A20" s="211">
        <v>3</v>
      </c>
      <c r="B20" s="212"/>
      <c r="C20" s="212"/>
      <c r="D20" s="213">
        <f>SUM(E20:F20)</f>
        <v>0</v>
      </c>
      <c r="E20" s="214">
        <f>H20+O20</f>
        <v>0</v>
      </c>
      <c r="F20" s="214">
        <f>K20+R20</f>
        <v>0</v>
      </c>
      <c r="G20" s="213">
        <f t="shared" si="4"/>
        <v>0</v>
      </c>
      <c r="H20" s="214">
        <f>SUM(I20:J20)</f>
        <v>0</v>
      </c>
      <c r="I20" s="220"/>
      <c r="J20" s="217"/>
      <c r="K20" s="224">
        <f>SUM(L20:M20)</f>
        <v>0</v>
      </c>
      <c r="L20" s="217"/>
      <c r="M20" s="217"/>
      <c r="N20" s="213">
        <f>O20+R20</f>
        <v>0</v>
      </c>
      <c r="O20" s="214">
        <f>SUM(P20:Q20)</f>
        <v>0</v>
      </c>
      <c r="P20" s="220"/>
      <c r="Q20" s="220"/>
      <c r="R20" s="214">
        <f>SUM(S20:T20)</f>
        <v>0</v>
      </c>
      <c r="S20" s="220"/>
      <c r="T20" s="217"/>
      <c r="U20" s="213">
        <f>SUM(V20:W20)</f>
        <v>0</v>
      </c>
      <c r="V20" s="214">
        <f>Y20+AF20</f>
        <v>0</v>
      </c>
      <c r="W20" s="214">
        <f>AB20+AI20</f>
        <v>0</v>
      </c>
      <c r="X20" s="213">
        <f>Y20+AB20</f>
        <v>0</v>
      </c>
      <c r="Y20" s="214">
        <f>SUM(Z20:AA20)</f>
        <v>0</v>
      </c>
      <c r="Z20" s="220"/>
      <c r="AA20" s="217"/>
      <c r="AB20" s="224">
        <f>SUM(AC20:AD20)</f>
        <v>0</v>
      </c>
      <c r="AC20" s="217"/>
      <c r="AD20" s="217"/>
      <c r="AE20" s="213">
        <f>AF20+AI20</f>
        <v>0</v>
      </c>
      <c r="AF20" s="214">
        <f>SUM(AG20:AH20)</f>
        <v>0</v>
      </c>
      <c r="AG20" s="220"/>
      <c r="AH20" s="220"/>
      <c r="AI20" s="214">
        <f>SUM(AJ20:AK20)</f>
        <v>0</v>
      </c>
      <c r="AJ20" s="220"/>
      <c r="AK20" s="217"/>
      <c r="AL20" s="225" t="e">
        <f t="shared" si="1"/>
        <v>#DIV/0!</v>
      </c>
      <c r="AM20" s="225"/>
      <c r="AN20" s="225" t="e">
        <f t="shared" si="2"/>
        <v>#DIV/0!</v>
      </c>
      <c r="AO20" s="225"/>
      <c r="AP20" s="225"/>
      <c r="AQ20" s="225"/>
      <c r="AR20" s="225" t="e">
        <f t="shared" si="27"/>
        <v>#DIV/0!</v>
      </c>
      <c r="AS20" s="225"/>
      <c r="AT20" s="225" t="e">
        <f t="shared" ref="AT20:AT60" si="28">AI20/R20</f>
        <v>#DIV/0!</v>
      </c>
    </row>
    <row r="21" spans="1:46" s="199" customFormat="1" ht="12.75" hidden="1">
      <c r="A21" s="211">
        <v>4</v>
      </c>
      <c r="B21" s="212"/>
      <c r="C21" s="212"/>
      <c r="D21" s="213">
        <f t="shared" si="12"/>
        <v>0</v>
      </c>
      <c r="E21" s="214">
        <f t="shared" ref="E21:E47" si="29">H21+O21</f>
        <v>0</v>
      </c>
      <c r="F21" s="214">
        <f t="shared" si="13"/>
        <v>0</v>
      </c>
      <c r="G21" s="213">
        <f t="shared" ref="G21:G60" si="30">H21+K21</f>
        <v>0</v>
      </c>
      <c r="H21" s="214">
        <f t="shared" ref="H21:H60" si="31">SUM(I21:J21)</f>
        <v>0</v>
      </c>
      <c r="I21" s="220"/>
      <c r="J21" s="217"/>
      <c r="K21" s="224">
        <f t="shared" si="14"/>
        <v>0</v>
      </c>
      <c r="L21" s="217"/>
      <c r="M21" s="217"/>
      <c r="N21" s="213">
        <f t="shared" si="15"/>
        <v>0</v>
      </c>
      <c r="O21" s="214">
        <f t="shared" si="16"/>
        <v>0</v>
      </c>
      <c r="P21" s="220"/>
      <c r="Q21" s="220"/>
      <c r="R21" s="214">
        <f t="shared" si="17"/>
        <v>0</v>
      </c>
      <c r="S21" s="220"/>
      <c r="T21" s="217"/>
      <c r="U21" s="213">
        <f t="shared" si="18"/>
        <v>0</v>
      </c>
      <c r="V21" s="214">
        <f t="shared" si="19"/>
        <v>0</v>
      </c>
      <c r="W21" s="214">
        <f t="shared" si="20"/>
        <v>0</v>
      </c>
      <c r="X21" s="213">
        <f t="shared" si="21"/>
        <v>0</v>
      </c>
      <c r="Y21" s="214">
        <f t="shared" si="22"/>
        <v>0</v>
      </c>
      <c r="Z21" s="220"/>
      <c r="AA21" s="217"/>
      <c r="AB21" s="224">
        <f t="shared" si="23"/>
        <v>0</v>
      </c>
      <c r="AC21" s="217"/>
      <c r="AD21" s="217"/>
      <c r="AE21" s="213">
        <f t="shared" si="24"/>
        <v>0</v>
      </c>
      <c r="AF21" s="214">
        <f t="shared" si="25"/>
        <v>0</v>
      </c>
      <c r="AG21" s="220"/>
      <c r="AH21" s="220"/>
      <c r="AI21" s="214">
        <f t="shared" si="26"/>
        <v>0</v>
      </c>
      <c r="AJ21" s="220"/>
      <c r="AK21" s="217"/>
      <c r="AL21" s="225" t="e">
        <f t="shared" si="1"/>
        <v>#DIV/0!</v>
      </c>
      <c r="AM21" s="225"/>
      <c r="AN21" s="225" t="e">
        <f t="shared" si="2"/>
        <v>#DIV/0!</v>
      </c>
      <c r="AO21" s="225"/>
      <c r="AP21" s="225"/>
      <c r="AQ21" s="225"/>
      <c r="AR21" s="225" t="e">
        <f t="shared" si="27"/>
        <v>#DIV/0!</v>
      </c>
      <c r="AS21" s="225"/>
      <c r="AT21" s="225" t="e">
        <f t="shared" si="28"/>
        <v>#DIV/0!</v>
      </c>
    </row>
    <row r="22" spans="1:46" s="199" customFormat="1" ht="12.75" hidden="1">
      <c r="A22" s="211">
        <v>5</v>
      </c>
      <c r="B22" s="212"/>
      <c r="C22" s="212"/>
      <c r="D22" s="213">
        <f t="shared" si="12"/>
        <v>0</v>
      </c>
      <c r="E22" s="214">
        <f t="shared" si="29"/>
        <v>0</v>
      </c>
      <c r="F22" s="214">
        <f t="shared" si="13"/>
        <v>0</v>
      </c>
      <c r="G22" s="213">
        <f t="shared" si="30"/>
        <v>0</v>
      </c>
      <c r="H22" s="214">
        <f t="shared" si="31"/>
        <v>0</v>
      </c>
      <c r="I22" s="220"/>
      <c r="J22" s="217"/>
      <c r="K22" s="224">
        <f t="shared" si="14"/>
        <v>0</v>
      </c>
      <c r="L22" s="217"/>
      <c r="M22" s="217"/>
      <c r="N22" s="213">
        <f t="shared" si="15"/>
        <v>0</v>
      </c>
      <c r="O22" s="214">
        <f t="shared" si="16"/>
        <v>0</v>
      </c>
      <c r="P22" s="220"/>
      <c r="Q22" s="220"/>
      <c r="R22" s="214">
        <f t="shared" si="17"/>
        <v>0</v>
      </c>
      <c r="S22" s="220"/>
      <c r="T22" s="217"/>
      <c r="U22" s="213">
        <f t="shared" si="18"/>
        <v>0</v>
      </c>
      <c r="V22" s="214">
        <f t="shared" si="19"/>
        <v>0</v>
      </c>
      <c r="W22" s="214">
        <f t="shared" si="20"/>
        <v>0</v>
      </c>
      <c r="X22" s="213">
        <f t="shared" si="21"/>
        <v>0</v>
      </c>
      <c r="Y22" s="214">
        <f t="shared" si="22"/>
        <v>0</v>
      </c>
      <c r="Z22" s="220"/>
      <c r="AA22" s="217"/>
      <c r="AB22" s="224">
        <f t="shared" si="23"/>
        <v>0</v>
      </c>
      <c r="AC22" s="217"/>
      <c r="AD22" s="217"/>
      <c r="AE22" s="213">
        <f t="shared" si="24"/>
        <v>0</v>
      </c>
      <c r="AF22" s="214">
        <f t="shared" si="25"/>
        <v>0</v>
      </c>
      <c r="AG22" s="220"/>
      <c r="AH22" s="220"/>
      <c r="AI22" s="214">
        <f t="shared" si="26"/>
        <v>0</v>
      </c>
      <c r="AJ22" s="220"/>
      <c r="AK22" s="217"/>
      <c r="AL22" s="225"/>
      <c r="AM22" s="225"/>
      <c r="AN22" s="225"/>
      <c r="AO22" s="225"/>
      <c r="AP22" s="225"/>
      <c r="AQ22" s="225"/>
      <c r="AR22" s="225"/>
      <c r="AS22" s="225"/>
      <c r="AT22" s="225"/>
    </row>
    <row r="23" spans="1:46" s="199" customFormat="1" ht="12.75" hidden="1">
      <c r="A23" s="211">
        <v>6</v>
      </c>
      <c r="B23" s="212"/>
      <c r="C23" s="212"/>
      <c r="D23" s="213">
        <f t="shared" si="12"/>
        <v>0</v>
      </c>
      <c r="E23" s="214">
        <f t="shared" si="29"/>
        <v>0</v>
      </c>
      <c r="F23" s="214">
        <f t="shared" si="13"/>
        <v>0</v>
      </c>
      <c r="G23" s="213">
        <f t="shared" si="30"/>
        <v>0</v>
      </c>
      <c r="H23" s="214">
        <f t="shared" si="31"/>
        <v>0</v>
      </c>
      <c r="I23" s="220"/>
      <c r="J23" s="217"/>
      <c r="K23" s="224">
        <f t="shared" si="14"/>
        <v>0</v>
      </c>
      <c r="L23" s="217"/>
      <c r="M23" s="217"/>
      <c r="N23" s="213">
        <f t="shared" si="15"/>
        <v>0</v>
      </c>
      <c r="O23" s="214">
        <f t="shared" si="16"/>
        <v>0</v>
      </c>
      <c r="P23" s="220"/>
      <c r="Q23" s="220"/>
      <c r="R23" s="214">
        <f t="shared" si="17"/>
        <v>0</v>
      </c>
      <c r="S23" s="220"/>
      <c r="T23" s="217"/>
      <c r="U23" s="213">
        <f t="shared" si="18"/>
        <v>0</v>
      </c>
      <c r="V23" s="214">
        <f t="shared" si="19"/>
        <v>0</v>
      </c>
      <c r="W23" s="214">
        <f t="shared" si="20"/>
        <v>0</v>
      </c>
      <c r="X23" s="213">
        <f t="shared" si="21"/>
        <v>0</v>
      </c>
      <c r="Y23" s="214">
        <f t="shared" si="22"/>
        <v>0</v>
      </c>
      <c r="Z23" s="220"/>
      <c r="AA23" s="217"/>
      <c r="AB23" s="224">
        <f t="shared" si="23"/>
        <v>0</v>
      </c>
      <c r="AC23" s="217"/>
      <c r="AD23" s="217"/>
      <c r="AE23" s="213">
        <f t="shared" si="24"/>
        <v>0</v>
      </c>
      <c r="AF23" s="214">
        <f t="shared" si="25"/>
        <v>0</v>
      </c>
      <c r="AG23" s="220"/>
      <c r="AH23" s="220"/>
      <c r="AI23" s="214">
        <f t="shared" si="26"/>
        <v>0</v>
      </c>
      <c r="AJ23" s="220"/>
      <c r="AK23" s="217"/>
      <c r="AL23" s="225" t="e">
        <f t="shared" si="1"/>
        <v>#DIV/0!</v>
      </c>
      <c r="AM23" s="225"/>
      <c r="AN23" s="225" t="e">
        <f t="shared" si="2"/>
        <v>#DIV/0!</v>
      </c>
      <c r="AO23" s="225"/>
      <c r="AP23" s="225"/>
      <c r="AQ23" s="225"/>
      <c r="AR23" s="225" t="e">
        <f t="shared" si="27"/>
        <v>#DIV/0!</v>
      </c>
      <c r="AS23" s="225"/>
      <c r="AT23" s="225" t="e">
        <f t="shared" si="28"/>
        <v>#DIV/0!</v>
      </c>
    </row>
    <row r="24" spans="1:46" s="199" customFormat="1" ht="12.75" hidden="1">
      <c r="A24" s="211">
        <v>7</v>
      </c>
      <c r="B24" s="212"/>
      <c r="C24" s="212"/>
      <c r="D24" s="213">
        <f t="shared" si="12"/>
        <v>0</v>
      </c>
      <c r="E24" s="214">
        <f t="shared" si="29"/>
        <v>0</v>
      </c>
      <c r="F24" s="214">
        <f t="shared" si="13"/>
        <v>0</v>
      </c>
      <c r="G24" s="213">
        <f t="shared" si="30"/>
        <v>0</v>
      </c>
      <c r="H24" s="214">
        <f t="shared" si="31"/>
        <v>0</v>
      </c>
      <c r="I24" s="220"/>
      <c r="J24" s="217"/>
      <c r="K24" s="224">
        <f t="shared" si="14"/>
        <v>0</v>
      </c>
      <c r="L24" s="217"/>
      <c r="M24" s="217"/>
      <c r="N24" s="213">
        <f t="shared" si="15"/>
        <v>0</v>
      </c>
      <c r="O24" s="214">
        <f t="shared" si="16"/>
        <v>0</v>
      </c>
      <c r="P24" s="220"/>
      <c r="Q24" s="220"/>
      <c r="R24" s="214">
        <f t="shared" si="17"/>
        <v>0</v>
      </c>
      <c r="S24" s="220"/>
      <c r="T24" s="217"/>
      <c r="U24" s="213">
        <f t="shared" si="18"/>
        <v>0</v>
      </c>
      <c r="V24" s="214">
        <f t="shared" si="19"/>
        <v>0</v>
      </c>
      <c r="W24" s="214">
        <f t="shared" si="20"/>
        <v>0</v>
      </c>
      <c r="X24" s="213">
        <f t="shared" si="21"/>
        <v>0</v>
      </c>
      <c r="Y24" s="214">
        <f t="shared" si="22"/>
        <v>0</v>
      </c>
      <c r="Z24" s="220"/>
      <c r="AA24" s="217"/>
      <c r="AB24" s="224">
        <f t="shared" si="23"/>
        <v>0</v>
      </c>
      <c r="AC24" s="217"/>
      <c r="AD24" s="217"/>
      <c r="AE24" s="213">
        <f t="shared" si="24"/>
        <v>0</v>
      </c>
      <c r="AF24" s="214">
        <f t="shared" si="25"/>
        <v>0</v>
      </c>
      <c r="AG24" s="220"/>
      <c r="AH24" s="220"/>
      <c r="AI24" s="214">
        <f t="shared" si="26"/>
        <v>0</v>
      </c>
      <c r="AJ24" s="220"/>
      <c r="AK24" s="217"/>
      <c r="AL24" s="225" t="e">
        <f t="shared" si="1"/>
        <v>#DIV/0!</v>
      </c>
      <c r="AM24" s="225"/>
      <c r="AN24" s="225" t="e">
        <f t="shared" si="2"/>
        <v>#DIV/0!</v>
      </c>
      <c r="AO24" s="225"/>
      <c r="AP24" s="225"/>
      <c r="AQ24" s="225"/>
      <c r="AR24" s="225" t="e">
        <f t="shared" si="27"/>
        <v>#DIV/0!</v>
      </c>
      <c r="AS24" s="225"/>
      <c r="AT24" s="225" t="e">
        <f t="shared" si="28"/>
        <v>#DIV/0!</v>
      </c>
    </row>
    <row r="25" spans="1:46" s="199" customFormat="1" ht="12.75" hidden="1">
      <c r="A25" s="211">
        <v>8</v>
      </c>
      <c r="B25" s="212"/>
      <c r="C25" s="212"/>
      <c r="D25" s="213">
        <f t="shared" si="12"/>
        <v>0</v>
      </c>
      <c r="E25" s="214">
        <f t="shared" si="29"/>
        <v>0</v>
      </c>
      <c r="F25" s="214">
        <f t="shared" si="13"/>
        <v>0</v>
      </c>
      <c r="G25" s="213">
        <f t="shared" si="30"/>
        <v>0</v>
      </c>
      <c r="H25" s="214">
        <f t="shared" si="31"/>
        <v>0</v>
      </c>
      <c r="I25" s="220"/>
      <c r="J25" s="217"/>
      <c r="K25" s="224">
        <f t="shared" si="14"/>
        <v>0</v>
      </c>
      <c r="L25" s="217"/>
      <c r="M25" s="217"/>
      <c r="N25" s="213">
        <f t="shared" si="15"/>
        <v>0</v>
      </c>
      <c r="O25" s="214">
        <f t="shared" si="16"/>
        <v>0</v>
      </c>
      <c r="P25" s="220"/>
      <c r="Q25" s="220"/>
      <c r="R25" s="214">
        <f t="shared" si="17"/>
        <v>0</v>
      </c>
      <c r="S25" s="220"/>
      <c r="T25" s="217"/>
      <c r="U25" s="213">
        <f t="shared" si="18"/>
        <v>0</v>
      </c>
      <c r="V25" s="214">
        <f t="shared" si="19"/>
        <v>0</v>
      </c>
      <c r="W25" s="214">
        <f t="shared" si="20"/>
        <v>0</v>
      </c>
      <c r="X25" s="213">
        <f t="shared" si="21"/>
        <v>0</v>
      </c>
      <c r="Y25" s="214">
        <f t="shared" si="22"/>
        <v>0</v>
      </c>
      <c r="Z25" s="220"/>
      <c r="AA25" s="217"/>
      <c r="AB25" s="224">
        <f t="shared" si="23"/>
        <v>0</v>
      </c>
      <c r="AC25" s="217"/>
      <c r="AD25" s="217"/>
      <c r="AE25" s="213">
        <f t="shared" si="24"/>
        <v>0</v>
      </c>
      <c r="AF25" s="214">
        <f t="shared" si="25"/>
        <v>0</v>
      </c>
      <c r="AG25" s="220"/>
      <c r="AH25" s="220"/>
      <c r="AI25" s="214">
        <f t="shared" si="26"/>
        <v>0</v>
      </c>
      <c r="AJ25" s="220"/>
      <c r="AK25" s="217"/>
      <c r="AL25" s="225" t="e">
        <f t="shared" si="1"/>
        <v>#DIV/0!</v>
      </c>
      <c r="AM25" s="225"/>
      <c r="AN25" s="225" t="e">
        <f t="shared" si="2"/>
        <v>#DIV/0!</v>
      </c>
      <c r="AO25" s="225"/>
      <c r="AP25" s="225"/>
      <c r="AQ25" s="225"/>
      <c r="AR25" s="225" t="e">
        <f t="shared" si="27"/>
        <v>#DIV/0!</v>
      </c>
      <c r="AS25" s="225"/>
      <c r="AT25" s="225" t="e">
        <f t="shared" si="28"/>
        <v>#DIV/0!</v>
      </c>
    </row>
    <row r="26" spans="1:46" s="199" customFormat="1" ht="12.75" hidden="1">
      <c r="A26" s="211">
        <v>9</v>
      </c>
      <c r="B26" s="212"/>
      <c r="C26" s="212"/>
      <c r="D26" s="213">
        <f t="shared" si="12"/>
        <v>0</v>
      </c>
      <c r="E26" s="214">
        <f t="shared" si="29"/>
        <v>0</v>
      </c>
      <c r="F26" s="214">
        <f t="shared" si="13"/>
        <v>0</v>
      </c>
      <c r="G26" s="213">
        <f t="shared" si="30"/>
        <v>0</v>
      </c>
      <c r="H26" s="214">
        <f t="shared" si="31"/>
        <v>0</v>
      </c>
      <c r="I26" s="220"/>
      <c r="J26" s="217"/>
      <c r="K26" s="224">
        <f t="shared" si="14"/>
        <v>0</v>
      </c>
      <c r="L26" s="217"/>
      <c r="M26" s="217"/>
      <c r="N26" s="213">
        <f t="shared" si="15"/>
        <v>0</v>
      </c>
      <c r="O26" s="214">
        <f t="shared" si="16"/>
        <v>0</v>
      </c>
      <c r="P26" s="220"/>
      <c r="Q26" s="220"/>
      <c r="R26" s="214">
        <f t="shared" si="17"/>
        <v>0</v>
      </c>
      <c r="S26" s="220"/>
      <c r="T26" s="217"/>
      <c r="U26" s="213">
        <f t="shared" si="18"/>
        <v>0</v>
      </c>
      <c r="V26" s="214">
        <f t="shared" si="19"/>
        <v>0</v>
      </c>
      <c r="W26" s="214">
        <f t="shared" si="20"/>
        <v>0</v>
      </c>
      <c r="X26" s="213">
        <f t="shared" si="21"/>
        <v>0</v>
      </c>
      <c r="Y26" s="214">
        <f t="shared" si="22"/>
        <v>0</v>
      </c>
      <c r="Z26" s="220"/>
      <c r="AA26" s="217"/>
      <c r="AB26" s="224">
        <f t="shared" si="23"/>
        <v>0</v>
      </c>
      <c r="AC26" s="217"/>
      <c r="AD26" s="217"/>
      <c r="AE26" s="213">
        <f t="shared" si="24"/>
        <v>0</v>
      </c>
      <c r="AF26" s="214">
        <f t="shared" si="25"/>
        <v>0</v>
      </c>
      <c r="AG26" s="220"/>
      <c r="AH26" s="220"/>
      <c r="AI26" s="214">
        <f t="shared" si="26"/>
        <v>0</v>
      </c>
      <c r="AJ26" s="220"/>
      <c r="AK26" s="217"/>
      <c r="AL26" s="225" t="e">
        <f t="shared" si="1"/>
        <v>#DIV/0!</v>
      </c>
      <c r="AM26" s="225"/>
      <c r="AN26" s="225" t="e">
        <f t="shared" si="2"/>
        <v>#DIV/0!</v>
      </c>
      <c r="AO26" s="225"/>
      <c r="AP26" s="225"/>
      <c r="AQ26" s="225"/>
      <c r="AR26" s="225" t="e">
        <f t="shared" si="27"/>
        <v>#DIV/0!</v>
      </c>
      <c r="AS26" s="225"/>
      <c r="AT26" s="225" t="e">
        <f t="shared" si="28"/>
        <v>#DIV/0!</v>
      </c>
    </row>
    <row r="27" spans="1:46" s="199" customFormat="1" ht="12.75" hidden="1">
      <c r="A27" s="211">
        <v>10</v>
      </c>
      <c r="B27" s="212"/>
      <c r="C27" s="212"/>
      <c r="D27" s="213">
        <f t="shared" si="12"/>
        <v>0</v>
      </c>
      <c r="E27" s="214">
        <f t="shared" si="29"/>
        <v>0</v>
      </c>
      <c r="F27" s="214">
        <f t="shared" si="13"/>
        <v>0</v>
      </c>
      <c r="G27" s="213">
        <f t="shared" si="30"/>
        <v>0</v>
      </c>
      <c r="H27" s="214">
        <f t="shared" si="31"/>
        <v>0</v>
      </c>
      <c r="I27" s="220"/>
      <c r="J27" s="217"/>
      <c r="K27" s="224">
        <f t="shared" si="14"/>
        <v>0</v>
      </c>
      <c r="L27" s="217"/>
      <c r="M27" s="217"/>
      <c r="N27" s="213">
        <f t="shared" si="15"/>
        <v>0</v>
      </c>
      <c r="O27" s="214">
        <f t="shared" si="16"/>
        <v>0</v>
      </c>
      <c r="P27" s="220"/>
      <c r="Q27" s="220"/>
      <c r="R27" s="214">
        <f t="shared" si="17"/>
        <v>0</v>
      </c>
      <c r="S27" s="220"/>
      <c r="T27" s="217"/>
      <c r="U27" s="213">
        <f t="shared" si="18"/>
        <v>0</v>
      </c>
      <c r="V27" s="214">
        <f t="shared" si="19"/>
        <v>0</v>
      </c>
      <c r="W27" s="214">
        <f t="shared" si="20"/>
        <v>0</v>
      </c>
      <c r="X27" s="213">
        <f t="shared" si="21"/>
        <v>0</v>
      </c>
      <c r="Y27" s="214">
        <f t="shared" si="22"/>
        <v>0</v>
      </c>
      <c r="Z27" s="220"/>
      <c r="AA27" s="217"/>
      <c r="AB27" s="224">
        <f t="shared" si="23"/>
        <v>0</v>
      </c>
      <c r="AC27" s="217"/>
      <c r="AD27" s="217"/>
      <c r="AE27" s="213">
        <f t="shared" si="24"/>
        <v>0</v>
      </c>
      <c r="AF27" s="214">
        <f t="shared" si="25"/>
        <v>0</v>
      </c>
      <c r="AG27" s="220"/>
      <c r="AH27" s="220"/>
      <c r="AI27" s="214">
        <f t="shared" si="26"/>
        <v>0</v>
      </c>
      <c r="AJ27" s="220"/>
      <c r="AK27" s="217"/>
      <c r="AL27" s="225" t="e">
        <f t="shared" si="1"/>
        <v>#DIV/0!</v>
      </c>
      <c r="AM27" s="225"/>
      <c r="AN27" s="225" t="e">
        <f>W27/F27</f>
        <v>#DIV/0!</v>
      </c>
      <c r="AO27" s="225" t="e">
        <f>X27/G27</f>
        <v>#DIV/0!</v>
      </c>
      <c r="AP27" s="225"/>
      <c r="AQ27" s="225" t="e">
        <f>AB27/K27</f>
        <v>#DIV/0!</v>
      </c>
      <c r="AR27" s="225" t="e">
        <f t="shared" si="27"/>
        <v>#DIV/0!</v>
      </c>
      <c r="AS27" s="225"/>
      <c r="AT27" s="225" t="e">
        <f t="shared" si="28"/>
        <v>#DIV/0!</v>
      </c>
    </row>
    <row r="28" spans="1:46" s="199" customFormat="1" ht="12.75" hidden="1">
      <c r="A28" s="211">
        <v>11</v>
      </c>
      <c r="B28" s="212"/>
      <c r="C28" s="212"/>
      <c r="D28" s="213">
        <f t="shared" si="12"/>
        <v>0</v>
      </c>
      <c r="E28" s="214">
        <f t="shared" si="29"/>
        <v>0</v>
      </c>
      <c r="F28" s="214">
        <f t="shared" si="13"/>
        <v>0</v>
      </c>
      <c r="G28" s="213">
        <f t="shared" si="30"/>
        <v>0</v>
      </c>
      <c r="H28" s="214">
        <f t="shared" si="31"/>
        <v>0</v>
      </c>
      <c r="I28" s="220"/>
      <c r="J28" s="217"/>
      <c r="K28" s="224">
        <f t="shared" si="14"/>
        <v>0</v>
      </c>
      <c r="L28" s="217"/>
      <c r="M28" s="217"/>
      <c r="N28" s="213">
        <f t="shared" si="15"/>
        <v>0</v>
      </c>
      <c r="O28" s="214">
        <f t="shared" si="16"/>
        <v>0</v>
      </c>
      <c r="P28" s="220"/>
      <c r="Q28" s="220"/>
      <c r="R28" s="214">
        <f t="shared" si="17"/>
        <v>0</v>
      </c>
      <c r="S28" s="220"/>
      <c r="T28" s="217"/>
      <c r="U28" s="213">
        <f t="shared" si="18"/>
        <v>0</v>
      </c>
      <c r="V28" s="214">
        <f t="shared" si="19"/>
        <v>0</v>
      </c>
      <c r="W28" s="214">
        <f t="shared" si="20"/>
        <v>0</v>
      </c>
      <c r="X28" s="213">
        <f t="shared" si="21"/>
        <v>0</v>
      </c>
      <c r="Y28" s="214">
        <f t="shared" si="22"/>
        <v>0</v>
      </c>
      <c r="Z28" s="220"/>
      <c r="AA28" s="217"/>
      <c r="AB28" s="224">
        <f t="shared" si="23"/>
        <v>0</v>
      </c>
      <c r="AC28" s="217"/>
      <c r="AD28" s="217"/>
      <c r="AE28" s="213">
        <f t="shared" si="24"/>
        <v>0</v>
      </c>
      <c r="AF28" s="214">
        <f t="shared" si="25"/>
        <v>0</v>
      </c>
      <c r="AG28" s="220"/>
      <c r="AH28" s="220"/>
      <c r="AI28" s="214">
        <f t="shared" si="26"/>
        <v>0</v>
      </c>
      <c r="AJ28" s="220"/>
      <c r="AK28" s="217"/>
      <c r="AL28" s="225" t="e">
        <f t="shared" si="1"/>
        <v>#DIV/0!</v>
      </c>
      <c r="AM28" s="225"/>
      <c r="AN28" s="225" t="e">
        <f t="shared" ref="AN28:AN47" si="32">W28/F28</f>
        <v>#DIV/0!</v>
      </c>
      <c r="AO28" s="225"/>
      <c r="AP28" s="225"/>
      <c r="AQ28" s="225"/>
      <c r="AR28" s="225" t="e">
        <f t="shared" si="27"/>
        <v>#DIV/0!</v>
      </c>
      <c r="AS28" s="225"/>
      <c r="AT28" s="225" t="e">
        <f t="shared" si="28"/>
        <v>#DIV/0!</v>
      </c>
    </row>
    <row r="29" spans="1:46" s="199" customFormat="1" ht="12.75" hidden="1">
      <c r="A29" s="211">
        <v>12</v>
      </c>
      <c r="B29" s="212"/>
      <c r="C29" s="212"/>
      <c r="D29" s="213">
        <f t="shared" si="12"/>
        <v>0</v>
      </c>
      <c r="E29" s="214">
        <f t="shared" si="29"/>
        <v>0</v>
      </c>
      <c r="F29" s="214">
        <f t="shared" si="13"/>
        <v>0</v>
      </c>
      <c r="G29" s="213">
        <f t="shared" si="30"/>
        <v>0</v>
      </c>
      <c r="H29" s="214">
        <f t="shared" si="31"/>
        <v>0</v>
      </c>
      <c r="I29" s="220"/>
      <c r="J29" s="217"/>
      <c r="K29" s="224">
        <f t="shared" si="14"/>
        <v>0</v>
      </c>
      <c r="L29" s="217"/>
      <c r="M29" s="217"/>
      <c r="N29" s="213">
        <f t="shared" si="15"/>
        <v>0</v>
      </c>
      <c r="O29" s="214">
        <f t="shared" si="16"/>
        <v>0</v>
      </c>
      <c r="P29" s="220"/>
      <c r="Q29" s="220"/>
      <c r="R29" s="214">
        <f t="shared" si="17"/>
        <v>0</v>
      </c>
      <c r="S29" s="220"/>
      <c r="T29" s="217"/>
      <c r="U29" s="213">
        <f t="shared" si="18"/>
        <v>0</v>
      </c>
      <c r="V29" s="214">
        <f t="shared" si="19"/>
        <v>0</v>
      </c>
      <c r="W29" s="214">
        <f t="shared" si="20"/>
        <v>0</v>
      </c>
      <c r="X29" s="213">
        <f t="shared" si="21"/>
        <v>0</v>
      </c>
      <c r="Y29" s="214">
        <f t="shared" si="22"/>
        <v>0</v>
      </c>
      <c r="Z29" s="220"/>
      <c r="AA29" s="217"/>
      <c r="AB29" s="224">
        <f t="shared" si="23"/>
        <v>0</v>
      </c>
      <c r="AC29" s="217"/>
      <c r="AD29" s="217"/>
      <c r="AE29" s="213">
        <f t="shared" si="24"/>
        <v>0</v>
      </c>
      <c r="AF29" s="214">
        <f t="shared" si="25"/>
        <v>0</v>
      </c>
      <c r="AG29" s="220"/>
      <c r="AH29" s="220"/>
      <c r="AI29" s="214">
        <f t="shared" si="26"/>
        <v>0</v>
      </c>
      <c r="AJ29" s="220"/>
      <c r="AK29" s="217"/>
      <c r="AL29" s="225" t="e">
        <f t="shared" si="1"/>
        <v>#DIV/0!</v>
      </c>
      <c r="AM29" s="225"/>
      <c r="AN29" s="225" t="e">
        <f t="shared" si="32"/>
        <v>#DIV/0!</v>
      </c>
      <c r="AO29" s="225"/>
      <c r="AP29" s="225"/>
      <c r="AQ29" s="225"/>
      <c r="AR29" s="225" t="e">
        <f t="shared" si="27"/>
        <v>#DIV/0!</v>
      </c>
      <c r="AS29" s="225"/>
      <c r="AT29" s="225" t="e">
        <f t="shared" si="28"/>
        <v>#DIV/0!</v>
      </c>
    </row>
    <row r="30" spans="1:46" s="199" customFormat="1" ht="12.75" hidden="1">
      <c r="A30" s="211">
        <v>13</v>
      </c>
      <c r="B30" s="212"/>
      <c r="C30" s="212"/>
      <c r="D30" s="213">
        <f t="shared" si="12"/>
        <v>0</v>
      </c>
      <c r="E30" s="214">
        <f t="shared" si="29"/>
        <v>0</v>
      </c>
      <c r="F30" s="214">
        <f t="shared" si="13"/>
        <v>0</v>
      </c>
      <c r="G30" s="213">
        <f t="shared" si="30"/>
        <v>0</v>
      </c>
      <c r="H30" s="214">
        <f t="shared" si="31"/>
        <v>0</v>
      </c>
      <c r="I30" s="220"/>
      <c r="J30" s="217"/>
      <c r="K30" s="224">
        <f t="shared" si="14"/>
        <v>0</v>
      </c>
      <c r="L30" s="217"/>
      <c r="M30" s="217"/>
      <c r="N30" s="213">
        <f t="shared" si="15"/>
        <v>0</v>
      </c>
      <c r="O30" s="214">
        <f t="shared" si="16"/>
        <v>0</v>
      </c>
      <c r="P30" s="220"/>
      <c r="Q30" s="220"/>
      <c r="R30" s="214">
        <f t="shared" si="17"/>
        <v>0</v>
      </c>
      <c r="S30" s="220"/>
      <c r="T30" s="217"/>
      <c r="U30" s="213">
        <f t="shared" si="18"/>
        <v>0</v>
      </c>
      <c r="V30" s="214">
        <f t="shared" si="19"/>
        <v>0</v>
      </c>
      <c r="W30" s="214">
        <f t="shared" si="20"/>
        <v>0</v>
      </c>
      <c r="X30" s="213">
        <f t="shared" si="21"/>
        <v>0</v>
      </c>
      <c r="Y30" s="214">
        <f t="shared" si="22"/>
        <v>0</v>
      </c>
      <c r="Z30" s="220"/>
      <c r="AA30" s="217"/>
      <c r="AB30" s="224">
        <f t="shared" si="23"/>
        <v>0</v>
      </c>
      <c r="AC30" s="217"/>
      <c r="AD30" s="217"/>
      <c r="AE30" s="213">
        <f t="shared" si="24"/>
        <v>0</v>
      </c>
      <c r="AF30" s="214">
        <f t="shared" si="25"/>
        <v>0</v>
      </c>
      <c r="AG30" s="220"/>
      <c r="AH30" s="220"/>
      <c r="AI30" s="214">
        <f t="shared" si="26"/>
        <v>0</v>
      </c>
      <c r="AJ30" s="220"/>
      <c r="AK30" s="217"/>
      <c r="AL30" s="225" t="e">
        <f t="shared" si="1"/>
        <v>#DIV/0!</v>
      </c>
      <c r="AM30" s="225"/>
      <c r="AN30" s="225" t="e">
        <f t="shared" si="32"/>
        <v>#DIV/0!</v>
      </c>
      <c r="AO30" s="225" t="e">
        <f>X30/G30</f>
        <v>#DIV/0!</v>
      </c>
      <c r="AP30" s="225"/>
      <c r="AQ30" s="225" t="e">
        <f>AB30/K30</f>
        <v>#DIV/0!</v>
      </c>
      <c r="AR30" s="225" t="e">
        <f t="shared" si="27"/>
        <v>#DIV/0!</v>
      </c>
      <c r="AS30" s="225"/>
      <c r="AT30" s="225" t="e">
        <f t="shared" si="28"/>
        <v>#DIV/0!</v>
      </c>
    </row>
    <row r="31" spans="1:46" s="199" customFormat="1" ht="12.75" hidden="1">
      <c r="A31" s="211">
        <v>14</v>
      </c>
      <c r="B31" s="212"/>
      <c r="C31" s="212"/>
      <c r="D31" s="213">
        <f t="shared" si="12"/>
        <v>0</v>
      </c>
      <c r="E31" s="214">
        <f t="shared" si="29"/>
        <v>0</v>
      </c>
      <c r="F31" s="214">
        <f t="shared" si="13"/>
        <v>0</v>
      </c>
      <c r="G31" s="213">
        <f t="shared" si="30"/>
        <v>0</v>
      </c>
      <c r="H31" s="214">
        <f t="shared" si="31"/>
        <v>0</v>
      </c>
      <c r="I31" s="220"/>
      <c r="J31" s="217"/>
      <c r="K31" s="224">
        <f t="shared" si="14"/>
        <v>0</v>
      </c>
      <c r="L31" s="217"/>
      <c r="M31" s="217"/>
      <c r="N31" s="213">
        <f t="shared" si="15"/>
        <v>0</v>
      </c>
      <c r="O31" s="214">
        <f t="shared" si="16"/>
        <v>0</v>
      </c>
      <c r="P31" s="220"/>
      <c r="Q31" s="220"/>
      <c r="R31" s="214">
        <f t="shared" si="17"/>
        <v>0</v>
      </c>
      <c r="S31" s="220"/>
      <c r="T31" s="217"/>
      <c r="U31" s="213">
        <f t="shared" si="18"/>
        <v>0</v>
      </c>
      <c r="V31" s="214">
        <f t="shared" si="19"/>
        <v>0</v>
      </c>
      <c r="W31" s="214">
        <f t="shared" si="20"/>
        <v>0</v>
      </c>
      <c r="X31" s="213">
        <f t="shared" si="21"/>
        <v>0</v>
      </c>
      <c r="Y31" s="214">
        <f t="shared" si="22"/>
        <v>0</v>
      </c>
      <c r="Z31" s="220"/>
      <c r="AA31" s="217"/>
      <c r="AB31" s="224">
        <f t="shared" si="23"/>
        <v>0</v>
      </c>
      <c r="AC31" s="217"/>
      <c r="AD31" s="217"/>
      <c r="AE31" s="213">
        <f t="shared" si="24"/>
        <v>0</v>
      </c>
      <c r="AF31" s="214">
        <f t="shared" si="25"/>
        <v>0</v>
      </c>
      <c r="AG31" s="220"/>
      <c r="AH31" s="220"/>
      <c r="AI31" s="214">
        <f t="shared" si="26"/>
        <v>0</v>
      </c>
      <c r="AJ31" s="220"/>
      <c r="AK31" s="217"/>
      <c r="AL31" s="225" t="e">
        <f t="shared" si="1"/>
        <v>#DIV/0!</v>
      </c>
      <c r="AM31" s="225"/>
      <c r="AN31" s="225" t="e">
        <f t="shared" si="32"/>
        <v>#DIV/0!</v>
      </c>
      <c r="AO31" s="225"/>
      <c r="AP31" s="225"/>
      <c r="AQ31" s="225"/>
      <c r="AR31" s="225" t="e">
        <f t="shared" si="27"/>
        <v>#DIV/0!</v>
      </c>
      <c r="AS31" s="225"/>
      <c r="AT31" s="225" t="e">
        <f t="shared" si="28"/>
        <v>#DIV/0!</v>
      </c>
    </row>
    <row r="32" spans="1:46" s="199" customFormat="1" ht="12.75" hidden="1">
      <c r="A32" s="211">
        <v>15</v>
      </c>
      <c r="B32" s="212"/>
      <c r="C32" s="212"/>
      <c r="D32" s="213">
        <f t="shared" si="12"/>
        <v>0</v>
      </c>
      <c r="E32" s="214">
        <f t="shared" si="29"/>
        <v>0</v>
      </c>
      <c r="F32" s="214">
        <f t="shared" si="13"/>
        <v>0</v>
      </c>
      <c r="G32" s="213">
        <f t="shared" si="30"/>
        <v>0</v>
      </c>
      <c r="H32" s="214">
        <f t="shared" si="31"/>
        <v>0</v>
      </c>
      <c r="I32" s="220"/>
      <c r="J32" s="217"/>
      <c r="K32" s="224">
        <f t="shared" si="14"/>
        <v>0</v>
      </c>
      <c r="L32" s="217"/>
      <c r="M32" s="217"/>
      <c r="N32" s="213">
        <f t="shared" si="15"/>
        <v>0</v>
      </c>
      <c r="O32" s="214">
        <f t="shared" si="16"/>
        <v>0</v>
      </c>
      <c r="P32" s="220"/>
      <c r="Q32" s="220"/>
      <c r="R32" s="214">
        <f t="shared" si="17"/>
        <v>0</v>
      </c>
      <c r="S32" s="220"/>
      <c r="T32" s="217"/>
      <c r="U32" s="213">
        <f t="shared" si="18"/>
        <v>0</v>
      </c>
      <c r="V32" s="214">
        <f t="shared" si="19"/>
        <v>0</v>
      </c>
      <c r="W32" s="214">
        <f t="shared" si="20"/>
        <v>0</v>
      </c>
      <c r="X32" s="213">
        <f t="shared" si="21"/>
        <v>0</v>
      </c>
      <c r="Y32" s="214">
        <f t="shared" si="22"/>
        <v>0</v>
      </c>
      <c r="Z32" s="220"/>
      <c r="AA32" s="217"/>
      <c r="AB32" s="224">
        <f t="shared" si="23"/>
        <v>0</v>
      </c>
      <c r="AC32" s="217"/>
      <c r="AD32" s="217"/>
      <c r="AE32" s="213">
        <f t="shared" si="24"/>
        <v>0</v>
      </c>
      <c r="AF32" s="214">
        <f t="shared" si="25"/>
        <v>0</v>
      </c>
      <c r="AG32" s="220"/>
      <c r="AH32" s="220"/>
      <c r="AI32" s="214">
        <f t="shared" si="26"/>
        <v>0</v>
      </c>
      <c r="AJ32" s="220"/>
      <c r="AK32" s="217"/>
      <c r="AL32" s="225" t="e">
        <f t="shared" si="1"/>
        <v>#DIV/0!</v>
      </c>
      <c r="AM32" s="225"/>
      <c r="AN32" s="225" t="e">
        <f t="shared" si="32"/>
        <v>#DIV/0!</v>
      </c>
      <c r="AO32" s="225"/>
      <c r="AP32" s="225"/>
      <c r="AQ32" s="225"/>
      <c r="AR32" s="225" t="e">
        <f t="shared" si="27"/>
        <v>#DIV/0!</v>
      </c>
      <c r="AS32" s="225"/>
      <c r="AT32" s="225" t="e">
        <f t="shared" si="28"/>
        <v>#DIV/0!</v>
      </c>
    </row>
    <row r="33" spans="1:46" s="199" customFormat="1" ht="12.75" hidden="1">
      <c r="A33" s="211">
        <v>16</v>
      </c>
      <c r="B33" s="212"/>
      <c r="C33" s="212"/>
      <c r="D33" s="213">
        <f t="shared" si="12"/>
        <v>0</v>
      </c>
      <c r="E33" s="214">
        <f t="shared" si="29"/>
        <v>0</v>
      </c>
      <c r="F33" s="214">
        <f t="shared" si="13"/>
        <v>0</v>
      </c>
      <c r="G33" s="213">
        <f t="shared" si="30"/>
        <v>0</v>
      </c>
      <c r="H33" s="214">
        <f t="shared" si="31"/>
        <v>0</v>
      </c>
      <c r="I33" s="220"/>
      <c r="J33" s="217"/>
      <c r="K33" s="224">
        <f t="shared" si="14"/>
        <v>0</v>
      </c>
      <c r="L33" s="217"/>
      <c r="M33" s="217"/>
      <c r="N33" s="213">
        <f t="shared" si="15"/>
        <v>0</v>
      </c>
      <c r="O33" s="214">
        <f t="shared" si="16"/>
        <v>0</v>
      </c>
      <c r="P33" s="220"/>
      <c r="Q33" s="220"/>
      <c r="R33" s="214">
        <f t="shared" si="17"/>
        <v>0</v>
      </c>
      <c r="S33" s="220"/>
      <c r="T33" s="217"/>
      <c r="U33" s="213">
        <f t="shared" si="18"/>
        <v>0</v>
      </c>
      <c r="V33" s="214">
        <f t="shared" si="19"/>
        <v>0</v>
      </c>
      <c r="W33" s="214">
        <f t="shared" si="20"/>
        <v>0</v>
      </c>
      <c r="X33" s="213">
        <f t="shared" si="21"/>
        <v>0</v>
      </c>
      <c r="Y33" s="214">
        <f t="shared" si="22"/>
        <v>0</v>
      </c>
      <c r="Z33" s="220"/>
      <c r="AA33" s="217"/>
      <c r="AB33" s="224">
        <f t="shared" si="23"/>
        <v>0</v>
      </c>
      <c r="AC33" s="217"/>
      <c r="AD33" s="217"/>
      <c r="AE33" s="213">
        <f t="shared" si="24"/>
        <v>0</v>
      </c>
      <c r="AF33" s="214">
        <f t="shared" si="25"/>
        <v>0</v>
      </c>
      <c r="AG33" s="220"/>
      <c r="AH33" s="220"/>
      <c r="AI33" s="214">
        <f t="shared" si="26"/>
        <v>0</v>
      </c>
      <c r="AJ33" s="220"/>
      <c r="AK33" s="217"/>
      <c r="AL33" s="225" t="e">
        <f t="shared" si="1"/>
        <v>#DIV/0!</v>
      </c>
      <c r="AM33" s="225"/>
      <c r="AN33" s="225" t="e">
        <f t="shared" si="32"/>
        <v>#DIV/0!</v>
      </c>
      <c r="AO33" s="225"/>
      <c r="AP33" s="225"/>
      <c r="AQ33" s="225"/>
      <c r="AR33" s="225" t="e">
        <f t="shared" si="27"/>
        <v>#DIV/0!</v>
      </c>
      <c r="AS33" s="225"/>
      <c r="AT33" s="225" t="e">
        <f t="shared" si="28"/>
        <v>#DIV/0!</v>
      </c>
    </row>
    <row r="34" spans="1:46" s="199" customFormat="1" ht="12.75" hidden="1">
      <c r="A34" s="211">
        <v>17</v>
      </c>
      <c r="B34" s="212"/>
      <c r="C34" s="212"/>
      <c r="D34" s="213">
        <f t="shared" si="12"/>
        <v>0</v>
      </c>
      <c r="E34" s="214">
        <f t="shared" si="29"/>
        <v>0</v>
      </c>
      <c r="F34" s="214">
        <f t="shared" si="13"/>
        <v>0</v>
      </c>
      <c r="G34" s="213">
        <f t="shared" si="30"/>
        <v>0</v>
      </c>
      <c r="H34" s="214">
        <f t="shared" si="31"/>
        <v>0</v>
      </c>
      <c r="I34" s="220"/>
      <c r="J34" s="217"/>
      <c r="K34" s="224">
        <f t="shared" si="14"/>
        <v>0</v>
      </c>
      <c r="L34" s="217"/>
      <c r="M34" s="217"/>
      <c r="N34" s="213">
        <f t="shared" si="15"/>
        <v>0</v>
      </c>
      <c r="O34" s="214">
        <f t="shared" si="16"/>
        <v>0</v>
      </c>
      <c r="P34" s="220"/>
      <c r="Q34" s="220"/>
      <c r="R34" s="214">
        <f t="shared" si="17"/>
        <v>0</v>
      </c>
      <c r="S34" s="220"/>
      <c r="T34" s="217"/>
      <c r="U34" s="213">
        <f t="shared" si="18"/>
        <v>0</v>
      </c>
      <c r="V34" s="214">
        <f t="shared" si="19"/>
        <v>0</v>
      </c>
      <c r="W34" s="214">
        <f t="shared" si="20"/>
        <v>0</v>
      </c>
      <c r="X34" s="213">
        <f t="shared" si="21"/>
        <v>0</v>
      </c>
      <c r="Y34" s="214">
        <f t="shared" si="22"/>
        <v>0</v>
      </c>
      <c r="Z34" s="220"/>
      <c r="AA34" s="217"/>
      <c r="AB34" s="224">
        <f t="shared" si="23"/>
        <v>0</v>
      </c>
      <c r="AC34" s="217"/>
      <c r="AD34" s="217"/>
      <c r="AE34" s="213">
        <f t="shared" si="24"/>
        <v>0</v>
      </c>
      <c r="AF34" s="214">
        <f t="shared" si="25"/>
        <v>0</v>
      </c>
      <c r="AG34" s="220"/>
      <c r="AH34" s="220"/>
      <c r="AI34" s="214">
        <f t="shared" si="26"/>
        <v>0</v>
      </c>
      <c r="AJ34" s="220"/>
      <c r="AK34" s="217"/>
      <c r="AL34" s="225" t="e">
        <f t="shared" si="1"/>
        <v>#DIV/0!</v>
      </c>
      <c r="AM34" s="225"/>
      <c r="AN34" s="225" t="e">
        <f t="shared" si="32"/>
        <v>#DIV/0!</v>
      </c>
      <c r="AO34" s="225"/>
      <c r="AP34" s="225"/>
      <c r="AQ34" s="225"/>
      <c r="AR34" s="225" t="e">
        <f t="shared" si="27"/>
        <v>#DIV/0!</v>
      </c>
      <c r="AS34" s="225"/>
      <c r="AT34" s="225" t="e">
        <f t="shared" si="28"/>
        <v>#DIV/0!</v>
      </c>
    </row>
    <row r="35" spans="1:46" s="199" customFormat="1" ht="12.75" hidden="1">
      <c r="A35" s="211">
        <v>18</v>
      </c>
      <c r="B35" s="212"/>
      <c r="C35" s="212"/>
      <c r="D35" s="213">
        <f t="shared" si="12"/>
        <v>0</v>
      </c>
      <c r="E35" s="214">
        <f t="shared" si="29"/>
        <v>0</v>
      </c>
      <c r="F35" s="214">
        <f t="shared" si="13"/>
        <v>0</v>
      </c>
      <c r="G35" s="213">
        <f t="shared" si="30"/>
        <v>0</v>
      </c>
      <c r="H35" s="214">
        <f t="shared" si="31"/>
        <v>0</v>
      </c>
      <c r="I35" s="220"/>
      <c r="J35" s="217"/>
      <c r="K35" s="224">
        <f t="shared" si="14"/>
        <v>0</v>
      </c>
      <c r="L35" s="217"/>
      <c r="M35" s="217"/>
      <c r="N35" s="213">
        <f t="shared" si="15"/>
        <v>0</v>
      </c>
      <c r="O35" s="214">
        <f t="shared" si="16"/>
        <v>0</v>
      </c>
      <c r="P35" s="220"/>
      <c r="Q35" s="220"/>
      <c r="R35" s="214">
        <f t="shared" si="17"/>
        <v>0</v>
      </c>
      <c r="S35" s="220"/>
      <c r="T35" s="217"/>
      <c r="U35" s="213">
        <f t="shared" si="18"/>
        <v>0</v>
      </c>
      <c r="V35" s="214">
        <f t="shared" si="19"/>
        <v>0</v>
      </c>
      <c r="W35" s="214">
        <f t="shared" si="20"/>
        <v>0</v>
      </c>
      <c r="X35" s="213">
        <f t="shared" si="21"/>
        <v>0</v>
      </c>
      <c r="Y35" s="214">
        <f t="shared" si="22"/>
        <v>0</v>
      </c>
      <c r="Z35" s="220"/>
      <c r="AA35" s="217"/>
      <c r="AB35" s="224">
        <f t="shared" si="23"/>
        <v>0</v>
      </c>
      <c r="AC35" s="217"/>
      <c r="AD35" s="217"/>
      <c r="AE35" s="213">
        <f t="shared" si="24"/>
        <v>0</v>
      </c>
      <c r="AF35" s="214">
        <f t="shared" si="25"/>
        <v>0</v>
      </c>
      <c r="AG35" s="220"/>
      <c r="AH35" s="220"/>
      <c r="AI35" s="214">
        <f t="shared" si="26"/>
        <v>0</v>
      </c>
      <c r="AJ35" s="220"/>
      <c r="AK35" s="217"/>
      <c r="AL35" s="225" t="e">
        <f t="shared" si="1"/>
        <v>#DIV/0!</v>
      </c>
      <c r="AM35" s="225"/>
      <c r="AN35" s="225" t="e">
        <f t="shared" si="32"/>
        <v>#DIV/0!</v>
      </c>
      <c r="AO35" s="225"/>
      <c r="AP35" s="225"/>
      <c r="AQ35" s="225"/>
      <c r="AR35" s="225" t="e">
        <f t="shared" si="27"/>
        <v>#DIV/0!</v>
      </c>
      <c r="AS35" s="225"/>
      <c r="AT35" s="225" t="e">
        <f t="shared" si="28"/>
        <v>#DIV/0!</v>
      </c>
    </row>
    <row r="36" spans="1:46" s="199" customFormat="1" ht="12.75" hidden="1">
      <c r="A36" s="211">
        <v>19</v>
      </c>
      <c r="B36" s="212"/>
      <c r="C36" s="212"/>
      <c r="D36" s="213">
        <f t="shared" si="12"/>
        <v>0</v>
      </c>
      <c r="E36" s="214">
        <f t="shared" si="29"/>
        <v>0</v>
      </c>
      <c r="F36" s="214">
        <f t="shared" si="13"/>
        <v>0</v>
      </c>
      <c r="G36" s="213">
        <f t="shared" si="30"/>
        <v>0</v>
      </c>
      <c r="H36" s="214">
        <f t="shared" si="31"/>
        <v>0</v>
      </c>
      <c r="I36" s="220"/>
      <c r="J36" s="217"/>
      <c r="K36" s="224">
        <f t="shared" si="14"/>
        <v>0</v>
      </c>
      <c r="L36" s="217"/>
      <c r="M36" s="217"/>
      <c r="N36" s="213">
        <f t="shared" si="15"/>
        <v>0</v>
      </c>
      <c r="O36" s="214">
        <f t="shared" si="16"/>
        <v>0</v>
      </c>
      <c r="P36" s="220"/>
      <c r="Q36" s="220"/>
      <c r="R36" s="214">
        <f t="shared" si="17"/>
        <v>0</v>
      </c>
      <c r="S36" s="220"/>
      <c r="T36" s="217"/>
      <c r="U36" s="213">
        <f t="shared" si="18"/>
        <v>0</v>
      </c>
      <c r="V36" s="214">
        <f t="shared" si="19"/>
        <v>0</v>
      </c>
      <c r="W36" s="214">
        <f t="shared" si="20"/>
        <v>0</v>
      </c>
      <c r="X36" s="213">
        <f t="shared" si="21"/>
        <v>0</v>
      </c>
      <c r="Y36" s="214">
        <f t="shared" si="22"/>
        <v>0</v>
      </c>
      <c r="Z36" s="220"/>
      <c r="AA36" s="217"/>
      <c r="AB36" s="224">
        <f t="shared" si="23"/>
        <v>0</v>
      </c>
      <c r="AC36" s="217"/>
      <c r="AD36" s="217"/>
      <c r="AE36" s="213">
        <f t="shared" si="24"/>
        <v>0</v>
      </c>
      <c r="AF36" s="214">
        <f t="shared" si="25"/>
        <v>0</v>
      </c>
      <c r="AG36" s="220"/>
      <c r="AH36" s="220"/>
      <c r="AI36" s="214">
        <f t="shared" si="26"/>
        <v>0</v>
      </c>
      <c r="AJ36" s="220"/>
      <c r="AK36" s="217"/>
      <c r="AL36" s="225" t="e">
        <f t="shared" si="1"/>
        <v>#DIV/0!</v>
      </c>
      <c r="AM36" s="225"/>
      <c r="AN36" s="225" t="e">
        <f t="shared" si="32"/>
        <v>#DIV/0!</v>
      </c>
      <c r="AO36" s="225"/>
      <c r="AP36" s="225"/>
      <c r="AQ36" s="225"/>
      <c r="AR36" s="225" t="e">
        <f t="shared" si="27"/>
        <v>#DIV/0!</v>
      </c>
      <c r="AS36" s="225"/>
      <c r="AT36" s="225" t="e">
        <f t="shared" si="28"/>
        <v>#DIV/0!</v>
      </c>
    </row>
    <row r="37" spans="1:46" s="199" customFormat="1" ht="12.75" hidden="1">
      <c r="A37" s="211">
        <v>20</v>
      </c>
      <c r="B37" s="212"/>
      <c r="C37" s="212"/>
      <c r="D37" s="213">
        <f t="shared" si="12"/>
        <v>0</v>
      </c>
      <c r="E37" s="214">
        <f t="shared" si="29"/>
        <v>0</v>
      </c>
      <c r="F37" s="214">
        <f t="shared" si="13"/>
        <v>0</v>
      </c>
      <c r="G37" s="213">
        <f t="shared" si="30"/>
        <v>0</v>
      </c>
      <c r="H37" s="214">
        <f t="shared" si="31"/>
        <v>0</v>
      </c>
      <c r="I37" s="220"/>
      <c r="J37" s="217"/>
      <c r="K37" s="224">
        <f t="shared" si="14"/>
        <v>0</v>
      </c>
      <c r="L37" s="217"/>
      <c r="M37" s="217"/>
      <c r="N37" s="213">
        <f t="shared" si="15"/>
        <v>0</v>
      </c>
      <c r="O37" s="214">
        <f t="shared" si="16"/>
        <v>0</v>
      </c>
      <c r="P37" s="220"/>
      <c r="Q37" s="220"/>
      <c r="R37" s="214">
        <f t="shared" si="17"/>
        <v>0</v>
      </c>
      <c r="S37" s="220"/>
      <c r="T37" s="217"/>
      <c r="U37" s="213">
        <f t="shared" si="18"/>
        <v>0</v>
      </c>
      <c r="V37" s="214">
        <f t="shared" si="19"/>
        <v>0</v>
      </c>
      <c r="W37" s="214">
        <f t="shared" si="20"/>
        <v>0</v>
      </c>
      <c r="X37" s="213">
        <f t="shared" si="21"/>
        <v>0</v>
      </c>
      <c r="Y37" s="214">
        <f t="shared" si="22"/>
        <v>0</v>
      </c>
      <c r="Z37" s="220"/>
      <c r="AA37" s="217"/>
      <c r="AB37" s="224">
        <f t="shared" si="23"/>
        <v>0</v>
      </c>
      <c r="AC37" s="217"/>
      <c r="AD37" s="217"/>
      <c r="AE37" s="213">
        <f t="shared" si="24"/>
        <v>0</v>
      </c>
      <c r="AF37" s="214">
        <f t="shared" si="25"/>
        <v>0</v>
      </c>
      <c r="AG37" s="220"/>
      <c r="AH37" s="220"/>
      <c r="AI37" s="214">
        <f t="shared" si="26"/>
        <v>0</v>
      </c>
      <c r="AJ37" s="220"/>
      <c r="AK37" s="217"/>
      <c r="AL37" s="225"/>
      <c r="AM37" s="225"/>
      <c r="AN37" s="225"/>
      <c r="AO37" s="225"/>
      <c r="AP37" s="225"/>
      <c r="AQ37" s="225"/>
      <c r="AR37" s="225"/>
      <c r="AS37" s="225"/>
      <c r="AT37" s="225"/>
    </row>
    <row r="38" spans="1:46" s="199" customFormat="1" ht="12.75" hidden="1">
      <c r="A38" s="211">
        <v>21</v>
      </c>
      <c r="B38" s="212"/>
      <c r="C38" s="212"/>
      <c r="D38" s="213">
        <f t="shared" si="12"/>
        <v>0</v>
      </c>
      <c r="E38" s="214">
        <f t="shared" si="29"/>
        <v>0</v>
      </c>
      <c r="F38" s="214">
        <f t="shared" si="13"/>
        <v>0</v>
      </c>
      <c r="G38" s="213">
        <f t="shared" si="30"/>
        <v>0</v>
      </c>
      <c r="H38" s="214">
        <f t="shared" si="31"/>
        <v>0</v>
      </c>
      <c r="I38" s="220"/>
      <c r="J38" s="217"/>
      <c r="K38" s="224">
        <f t="shared" si="14"/>
        <v>0</v>
      </c>
      <c r="L38" s="217"/>
      <c r="M38" s="217"/>
      <c r="N38" s="213">
        <f t="shared" si="15"/>
        <v>0</v>
      </c>
      <c r="O38" s="214">
        <f t="shared" si="16"/>
        <v>0</v>
      </c>
      <c r="P38" s="220"/>
      <c r="Q38" s="220"/>
      <c r="R38" s="214">
        <f t="shared" si="17"/>
        <v>0</v>
      </c>
      <c r="S38" s="220"/>
      <c r="T38" s="217"/>
      <c r="U38" s="213">
        <f t="shared" si="18"/>
        <v>0</v>
      </c>
      <c r="V38" s="214">
        <f t="shared" si="19"/>
        <v>0</v>
      </c>
      <c r="W38" s="214">
        <f t="shared" si="20"/>
        <v>0</v>
      </c>
      <c r="X38" s="213">
        <f t="shared" si="21"/>
        <v>0</v>
      </c>
      <c r="Y38" s="214">
        <f t="shared" si="22"/>
        <v>0</v>
      </c>
      <c r="Z38" s="220"/>
      <c r="AA38" s="217"/>
      <c r="AB38" s="224">
        <f t="shared" si="23"/>
        <v>0</v>
      </c>
      <c r="AC38" s="217"/>
      <c r="AD38" s="217"/>
      <c r="AE38" s="213">
        <f t="shared" si="24"/>
        <v>0</v>
      </c>
      <c r="AF38" s="214">
        <f t="shared" si="25"/>
        <v>0</v>
      </c>
      <c r="AG38" s="220"/>
      <c r="AH38" s="220"/>
      <c r="AI38" s="214">
        <f t="shared" si="26"/>
        <v>0</v>
      </c>
      <c r="AJ38" s="220"/>
      <c r="AK38" s="217"/>
      <c r="AL38" s="225" t="e">
        <f t="shared" si="1"/>
        <v>#DIV/0!</v>
      </c>
      <c r="AM38" s="225"/>
      <c r="AN38" s="225" t="e">
        <f t="shared" si="32"/>
        <v>#DIV/0!</v>
      </c>
      <c r="AO38" s="225"/>
      <c r="AP38" s="225"/>
      <c r="AQ38" s="225"/>
      <c r="AR38" s="225" t="e">
        <f t="shared" si="27"/>
        <v>#DIV/0!</v>
      </c>
      <c r="AS38" s="225"/>
      <c r="AT38" s="225" t="e">
        <f t="shared" si="28"/>
        <v>#DIV/0!</v>
      </c>
    </row>
    <row r="39" spans="1:46" s="199" customFormat="1" ht="12.75" hidden="1">
      <c r="A39" s="211">
        <v>22</v>
      </c>
      <c r="B39" s="212"/>
      <c r="C39" s="212"/>
      <c r="D39" s="213">
        <f t="shared" si="12"/>
        <v>0</v>
      </c>
      <c r="E39" s="214">
        <f t="shared" si="29"/>
        <v>0</v>
      </c>
      <c r="F39" s="214">
        <f t="shared" si="13"/>
        <v>0</v>
      </c>
      <c r="G39" s="213">
        <f t="shared" si="30"/>
        <v>0</v>
      </c>
      <c r="H39" s="214">
        <f t="shared" si="31"/>
        <v>0</v>
      </c>
      <c r="I39" s="220"/>
      <c r="J39" s="217"/>
      <c r="K39" s="224">
        <f t="shared" si="14"/>
        <v>0</v>
      </c>
      <c r="L39" s="217"/>
      <c r="M39" s="217"/>
      <c r="N39" s="213">
        <f t="shared" si="15"/>
        <v>0</v>
      </c>
      <c r="O39" s="214">
        <f t="shared" si="16"/>
        <v>0</v>
      </c>
      <c r="P39" s="220"/>
      <c r="Q39" s="220"/>
      <c r="R39" s="214">
        <f t="shared" si="17"/>
        <v>0</v>
      </c>
      <c r="S39" s="220"/>
      <c r="T39" s="217"/>
      <c r="U39" s="213">
        <f t="shared" si="18"/>
        <v>0</v>
      </c>
      <c r="V39" s="214">
        <f t="shared" si="19"/>
        <v>0</v>
      </c>
      <c r="W39" s="214">
        <f t="shared" si="20"/>
        <v>0</v>
      </c>
      <c r="X39" s="213">
        <f t="shared" si="21"/>
        <v>0</v>
      </c>
      <c r="Y39" s="214">
        <f t="shared" si="22"/>
        <v>0</v>
      </c>
      <c r="Z39" s="220"/>
      <c r="AA39" s="217"/>
      <c r="AB39" s="224">
        <f t="shared" si="23"/>
        <v>0</v>
      </c>
      <c r="AC39" s="217"/>
      <c r="AD39" s="217"/>
      <c r="AE39" s="213">
        <f t="shared" si="24"/>
        <v>0</v>
      </c>
      <c r="AF39" s="214">
        <f t="shared" si="25"/>
        <v>0</v>
      </c>
      <c r="AG39" s="220"/>
      <c r="AH39" s="220"/>
      <c r="AI39" s="214">
        <f t="shared" si="26"/>
        <v>0</v>
      </c>
      <c r="AJ39" s="220"/>
      <c r="AK39" s="217"/>
      <c r="AL39" s="225" t="e">
        <f t="shared" si="1"/>
        <v>#DIV/0!</v>
      </c>
      <c r="AM39" s="225"/>
      <c r="AN39" s="225" t="e">
        <f t="shared" si="32"/>
        <v>#DIV/0!</v>
      </c>
      <c r="AO39" s="225"/>
      <c r="AP39" s="225"/>
      <c r="AQ39" s="225"/>
      <c r="AR39" s="225" t="e">
        <f t="shared" si="27"/>
        <v>#DIV/0!</v>
      </c>
      <c r="AS39" s="225"/>
      <c r="AT39" s="225" t="e">
        <f t="shared" si="28"/>
        <v>#DIV/0!</v>
      </c>
    </row>
    <row r="40" spans="1:46" s="199" customFormat="1" ht="12.75" hidden="1">
      <c r="A40" s="211">
        <v>23</v>
      </c>
      <c r="B40" s="212"/>
      <c r="C40" s="212"/>
      <c r="D40" s="213">
        <f t="shared" si="12"/>
        <v>0</v>
      </c>
      <c r="E40" s="214">
        <f t="shared" si="29"/>
        <v>0</v>
      </c>
      <c r="F40" s="214">
        <f t="shared" si="13"/>
        <v>0</v>
      </c>
      <c r="G40" s="213">
        <f t="shared" si="30"/>
        <v>0</v>
      </c>
      <c r="H40" s="214">
        <f t="shared" si="31"/>
        <v>0</v>
      </c>
      <c r="I40" s="220"/>
      <c r="J40" s="217"/>
      <c r="K40" s="224">
        <f t="shared" si="14"/>
        <v>0</v>
      </c>
      <c r="L40" s="217"/>
      <c r="M40" s="217"/>
      <c r="N40" s="213">
        <f t="shared" si="15"/>
        <v>0</v>
      </c>
      <c r="O40" s="214">
        <f t="shared" si="16"/>
        <v>0</v>
      </c>
      <c r="P40" s="220"/>
      <c r="Q40" s="220"/>
      <c r="R40" s="214">
        <f t="shared" si="17"/>
        <v>0</v>
      </c>
      <c r="S40" s="220"/>
      <c r="T40" s="217"/>
      <c r="U40" s="213">
        <f t="shared" si="18"/>
        <v>0</v>
      </c>
      <c r="V40" s="214">
        <f t="shared" si="19"/>
        <v>0</v>
      </c>
      <c r="W40" s="214">
        <f t="shared" si="20"/>
        <v>0</v>
      </c>
      <c r="X40" s="213">
        <f t="shared" si="21"/>
        <v>0</v>
      </c>
      <c r="Y40" s="214">
        <f t="shared" si="22"/>
        <v>0</v>
      </c>
      <c r="Z40" s="220"/>
      <c r="AA40" s="217"/>
      <c r="AB40" s="224">
        <f t="shared" si="23"/>
        <v>0</v>
      </c>
      <c r="AC40" s="217"/>
      <c r="AD40" s="217"/>
      <c r="AE40" s="213">
        <f t="shared" si="24"/>
        <v>0</v>
      </c>
      <c r="AF40" s="214">
        <f t="shared" si="25"/>
        <v>0</v>
      </c>
      <c r="AG40" s="220"/>
      <c r="AH40" s="220"/>
      <c r="AI40" s="214">
        <f t="shared" si="26"/>
        <v>0</v>
      </c>
      <c r="AJ40" s="220"/>
      <c r="AK40" s="217"/>
      <c r="AL40" s="225" t="e">
        <f t="shared" si="1"/>
        <v>#DIV/0!</v>
      </c>
      <c r="AM40" s="225"/>
      <c r="AN40" s="225" t="e">
        <f t="shared" si="32"/>
        <v>#DIV/0!</v>
      </c>
      <c r="AO40" s="225"/>
      <c r="AP40" s="225"/>
      <c r="AQ40" s="225"/>
      <c r="AR40" s="225" t="e">
        <f t="shared" si="27"/>
        <v>#DIV/0!</v>
      </c>
      <c r="AS40" s="225"/>
      <c r="AT40" s="225" t="e">
        <f t="shared" si="28"/>
        <v>#DIV/0!</v>
      </c>
    </row>
    <row r="41" spans="1:46" s="199" customFormat="1" ht="12.75" hidden="1">
      <c r="A41" s="211">
        <v>24</v>
      </c>
      <c r="B41" s="212"/>
      <c r="C41" s="212"/>
      <c r="D41" s="213">
        <f t="shared" si="12"/>
        <v>0</v>
      </c>
      <c r="E41" s="214">
        <f t="shared" si="29"/>
        <v>0</v>
      </c>
      <c r="F41" s="214">
        <f t="shared" si="13"/>
        <v>0</v>
      </c>
      <c r="G41" s="213">
        <f t="shared" si="30"/>
        <v>0</v>
      </c>
      <c r="H41" s="214">
        <f t="shared" si="31"/>
        <v>0</v>
      </c>
      <c r="I41" s="220"/>
      <c r="J41" s="217"/>
      <c r="K41" s="224">
        <f t="shared" si="14"/>
        <v>0</v>
      </c>
      <c r="L41" s="217"/>
      <c r="M41" s="217"/>
      <c r="N41" s="213">
        <f t="shared" si="15"/>
        <v>0</v>
      </c>
      <c r="O41" s="214">
        <f t="shared" si="16"/>
        <v>0</v>
      </c>
      <c r="P41" s="220"/>
      <c r="Q41" s="220"/>
      <c r="R41" s="214">
        <f t="shared" si="17"/>
        <v>0</v>
      </c>
      <c r="S41" s="220"/>
      <c r="T41" s="217"/>
      <c r="U41" s="213">
        <f t="shared" si="18"/>
        <v>0</v>
      </c>
      <c r="V41" s="214">
        <f t="shared" si="19"/>
        <v>0</v>
      </c>
      <c r="W41" s="214">
        <f t="shared" si="20"/>
        <v>0</v>
      </c>
      <c r="X41" s="213">
        <f t="shared" si="21"/>
        <v>0</v>
      </c>
      <c r="Y41" s="214">
        <f t="shared" si="22"/>
        <v>0</v>
      </c>
      <c r="Z41" s="220"/>
      <c r="AA41" s="217"/>
      <c r="AB41" s="224">
        <f t="shared" si="23"/>
        <v>0</v>
      </c>
      <c r="AC41" s="217"/>
      <c r="AD41" s="217"/>
      <c r="AE41" s="213">
        <f t="shared" si="24"/>
        <v>0</v>
      </c>
      <c r="AF41" s="214">
        <f t="shared" si="25"/>
        <v>0</v>
      </c>
      <c r="AG41" s="220"/>
      <c r="AH41" s="220"/>
      <c r="AI41" s="214">
        <f t="shared" si="26"/>
        <v>0</v>
      </c>
      <c r="AJ41" s="220"/>
      <c r="AK41" s="217"/>
      <c r="AL41" s="225" t="e">
        <f t="shared" si="1"/>
        <v>#DIV/0!</v>
      </c>
      <c r="AM41" s="225"/>
      <c r="AN41" s="225" t="e">
        <f t="shared" si="32"/>
        <v>#DIV/0!</v>
      </c>
      <c r="AO41" s="225"/>
      <c r="AP41" s="225"/>
      <c r="AQ41" s="225"/>
      <c r="AR41" s="225" t="e">
        <f t="shared" si="27"/>
        <v>#DIV/0!</v>
      </c>
      <c r="AS41" s="225"/>
      <c r="AT41" s="225" t="e">
        <f t="shared" si="28"/>
        <v>#DIV/0!</v>
      </c>
    </row>
    <row r="42" spans="1:46" s="199" customFormat="1" ht="12.75" hidden="1">
      <c r="A42" s="211">
        <v>25</v>
      </c>
      <c r="B42" s="212"/>
      <c r="C42" s="212"/>
      <c r="D42" s="213">
        <f t="shared" si="12"/>
        <v>0</v>
      </c>
      <c r="E42" s="214">
        <f t="shared" si="29"/>
        <v>0</v>
      </c>
      <c r="F42" s="214">
        <f t="shared" si="13"/>
        <v>0</v>
      </c>
      <c r="G42" s="213">
        <f t="shared" si="30"/>
        <v>0</v>
      </c>
      <c r="H42" s="214">
        <f t="shared" si="31"/>
        <v>0</v>
      </c>
      <c r="I42" s="220"/>
      <c r="J42" s="217"/>
      <c r="K42" s="224">
        <f t="shared" si="14"/>
        <v>0</v>
      </c>
      <c r="L42" s="217"/>
      <c r="M42" s="217"/>
      <c r="N42" s="213">
        <f t="shared" si="15"/>
        <v>0</v>
      </c>
      <c r="O42" s="214">
        <f t="shared" si="16"/>
        <v>0</v>
      </c>
      <c r="P42" s="220"/>
      <c r="Q42" s="220"/>
      <c r="R42" s="214">
        <f t="shared" si="17"/>
        <v>0</v>
      </c>
      <c r="S42" s="220"/>
      <c r="T42" s="217"/>
      <c r="U42" s="213">
        <f t="shared" si="18"/>
        <v>0</v>
      </c>
      <c r="V42" s="214">
        <f t="shared" si="19"/>
        <v>0</v>
      </c>
      <c r="W42" s="214">
        <f t="shared" si="20"/>
        <v>0</v>
      </c>
      <c r="X42" s="213">
        <f t="shared" si="21"/>
        <v>0</v>
      </c>
      <c r="Y42" s="214">
        <f t="shared" si="22"/>
        <v>0</v>
      </c>
      <c r="Z42" s="220"/>
      <c r="AA42" s="217"/>
      <c r="AB42" s="224">
        <f t="shared" si="23"/>
        <v>0</v>
      </c>
      <c r="AC42" s="217"/>
      <c r="AD42" s="217"/>
      <c r="AE42" s="213">
        <f t="shared" si="24"/>
        <v>0</v>
      </c>
      <c r="AF42" s="214">
        <f t="shared" si="25"/>
        <v>0</v>
      </c>
      <c r="AG42" s="220"/>
      <c r="AH42" s="220"/>
      <c r="AI42" s="214">
        <f t="shared" si="26"/>
        <v>0</v>
      </c>
      <c r="AJ42" s="220"/>
      <c r="AK42" s="217"/>
      <c r="AL42" s="225" t="e">
        <f t="shared" si="1"/>
        <v>#DIV/0!</v>
      </c>
      <c r="AM42" s="225"/>
      <c r="AN42" s="225" t="e">
        <f t="shared" si="32"/>
        <v>#DIV/0!</v>
      </c>
      <c r="AO42" s="225"/>
      <c r="AP42" s="225"/>
      <c r="AQ42" s="225"/>
      <c r="AR42" s="225" t="e">
        <f t="shared" si="27"/>
        <v>#DIV/0!</v>
      </c>
      <c r="AS42" s="225"/>
      <c r="AT42" s="225" t="e">
        <f t="shared" si="28"/>
        <v>#DIV/0!</v>
      </c>
    </row>
    <row r="43" spans="1:46" s="199" customFormat="1" ht="12.75" hidden="1">
      <c r="A43" s="211">
        <v>26</v>
      </c>
      <c r="B43" s="212"/>
      <c r="C43" s="212"/>
      <c r="D43" s="213">
        <f t="shared" si="12"/>
        <v>0</v>
      </c>
      <c r="E43" s="214">
        <f t="shared" si="29"/>
        <v>0</v>
      </c>
      <c r="F43" s="214">
        <f t="shared" si="13"/>
        <v>0</v>
      </c>
      <c r="G43" s="213">
        <f t="shared" si="30"/>
        <v>0</v>
      </c>
      <c r="H43" s="214">
        <f t="shared" si="31"/>
        <v>0</v>
      </c>
      <c r="I43" s="220"/>
      <c r="J43" s="217"/>
      <c r="K43" s="224">
        <f t="shared" si="14"/>
        <v>0</v>
      </c>
      <c r="L43" s="217"/>
      <c r="M43" s="217"/>
      <c r="N43" s="213">
        <f t="shared" si="15"/>
        <v>0</v>
      </c>
      <c r="O43" s="214">
        <f t="shared" si="16"/>
        <v>0</v>
      </c>
      <c r="P43" s="220"/>
      <c r="Q43" s="220"/>
      <c r="R43" s="214">
        <f t="shared" si="17"/>
        <v>0</v>
      </c>
      <c r="S43" s="220"/>
      <c r="T43" s="217"/>
      <c r="U43" s="213">
        <f t="shared" si="18"/>
        <v>0</v>
      </c>
      <c r="V43" s="214">
        <f t="shared" si="19"/>
        <v>0</v>
      </c>
      <c r="W43" s="214">
        <f t="shared" si="20"/>
        <v>0</v>
      </c>
      <c r="X43" s="213">
        <f t="shared" si="21"/>
        <v>0</v>
      </c>
      <c r="Y43" s="214">
        <f t="shared" si="22"/>
        <v>0</v>
      </c>
      <c r="Z43" s="220"/>
      <c r="AA43" s="217"/>
      <c r="AB43" s="224">
        <f t="shared" si="23"/>
        <v>0</v>
      </c>
      <c r="AC43" s="217"/>
      <c r="AD43" s="217"/>
      <c r="AE43" s="213">
        <f t="shared" si="24"/>
        <v>0</v>
      </c>
      <c r="AF43" s="214">
        <f t="shared" si="25"/>
        <v>0</v>
      </c>
      <c r="AG43" s="220"/>
      <c r="AH43" s="220"/>
      <c r="AI43" s="214">
        <f t="shared" si="26"/>
        <v>0</v>
      </c>
      <c r="AJ43" s="220"/>
      <c r="AK43" s="217"/>
      <c r="AL43" s="225" t="e">
        <f t="shared" si="1"/>
        <v>#DIV/0!</v>
      </c>
      <c r="AM43" s="225"/>
      <c r="AN43" s="225" t="e">
        <f t="shared" si="32"/>
        <v>#DIV/0!</v>
      </c>
      <c r="AO43" s="225"/>
      <c r="AP43" s="225"/>
      <c r="AQ43" s="225"/>
      <c r="AR43" s="225" t="e">
        <f t="shared" si="27"/>
        <v>#DIV/0!</v>
      </c>
      <c r="AS43" s="225"/>
      <c r="AT43" s="225" t="e">
        <f t="shared" si="28"/>
        <v>#DIV/0!</v>
      </c>
    </row>
    <row r="44" spans="1:46" s="199" customFormat="1" ht="12.75" hidden="1">
      <c r="A44" s="211">
        <v>27</v>
      </c>
      <c r="B44" s="212"/>
      <c r="C44" s="212"/>
      <c r="D44" s="213">
        <f t="shared" si="12"/>
        <v>0</v>
      </c>
      <c r="E44" s="214">
        <f t="shared" si="29"/>
        <v>0</v>
      </c>
      <c r="F44" s="214">
        <f t="shared" si="13"/>
        <v>0</v>
      </c>
      <c r="G44" s="213">
        <f t="shared" si="30"/>
        <v>0</v>
      </c>
      <c r="H44" s="214">
        <f t="shared" si="31"/>
        <v>0</v>
      </c>
      <c r="I44" s="220"/>
      <c r="J44" s="217"/>
      <c r="K44" s="224">
        <f t="shared" si="14"/>
        <v>0</v>
      </c>
      <c r="L44" s="217"/>
      <c r="M44" s="217"/>
      <c r="N44" s="213">
        <f t="shared" si="15"/>
        <v>0</v>
      </c>
      <c r="O44" s="214">
        <f t="shared" si="16"/>
        <v>0</v>
      </c>
      <c r="P44" s="220"/>
      <c r="Q44" s="220"/>
      <c r="R44" s="214">
        <f t="shared" si="17"/>
        <v>0</v>
      </c>
      <c r="S44" s="220"/>
      <c r="T44" s="217"/>
      <c r="U44" s="213">
        <f t="shared" si="18"/>
        <v>0</v>
      </c>
      <c r="V44" s="214">
        <f t="shared" si="19"/>
        <v>0</v>
      </c>
      <c r="W44" s="214">
        <f t="shared" si="20"/>
        <v>0</v>
      </c>
      <c r="X44" s="213">
        <f t="shared" si="21"/>
        <v>0</v>
      </c>
      <c r="Y44" s="214">
        <f t="shared" si="22"/>
        <v>0</v>
      </c>
      <c r="Z44" s="220"/>
      <c r="AA44" s="217"/>
      <c r="AB44" s="224">
        <f t="shared" si="23"/>
        <v>0</v>
      </c>
      <c r="AC44" s="217"/>
      <c r="AD44" s="217"/>
      <c r="AE44" s="213">
        <f t="shared" si="24"/>
        <v>0</v>
      </c>
      <c r="AF44" s="214">
        <f t="shared" si="25"/>
        <v>0</v>
      </c>
      <c r="AG44" s="220"/>
      <c r="AH44" s="220"/>
      <c r="AI44" s="214">
        <f t="shared" si="26"/>
        <v>0</v>
      </c>
      <c r="AJ44" s="220"/>
      <c r="AK44" s="217"/>
      <c r="AL44" s="225" t="e">
        <f t="shared" si="1"/>
        <v>#DIV/0!</v>
      </c>
      <c r="AM44" s="225"/>
      <c r="AN44" s="225" t="e">
        <f t="shared" si="32"/>
        <v>#DIV/0!</v>
      </c>
      <c r="AO44" s="225"/>
      <c r="AP44" s="225"/>
      <c r="AQ44" s="225"/>
      <c r="AR44" s="225" t="e">
        <f t="shared" si="27"/>
        <v>#DIV/0!</v>
      </c>
      <c r="AS44" s="225"/>
      <c r="AT44" s="225" t="e">
        <f t="shared" si="28"/>
        <v>#DIV/0!</v>
      </c>
    </row>
    <row r="45" spans="1:46" s="199" customFormat="1" ht="12.75" hidden="1">
      <c r="A45" s="211">
        <v>28</v>
      </c>
      <c r="B45" s="212"/>
      <c r="C45" s="212"/>
      <c r="D45" s="213">
        <f t="shared" si="12"/>
        <v>0</v>
      </c>
      <c r="E45" s="214">
        <f t="shared" si="29"/>
        <v>0</v>
      </c>
      <c r="F45" s="214">
        <f t="shared" si="13"/>
        <v>0</v>
      </c>
      <c r="G45" s="213">
        <f t="shared" si="30"/>
        <v>0</v>
      </c>
      <c r="H45" s="214">
        <f t="shared" si="31"/>
        <v>0</v>
      </c>
      <c r="I45" s="220"/>
      <c r="J45" s="217"/>
      <c r="K45" s="224">
        <f t="shared" si="14"/>
        <v>0</v>
      </c>
      <c r="L45" s="217"/>
      <c r="M45" s="217"/>
      <c r="N45" s="213">
        <f t="shared" si="15"/>
        <v>0</v>
      </c>
      <c r="O45" s="214">
        <f t="shared" si="16"/>
        <v>0</v>
      </c>
      <c r="P45" s="220"/>
      <c r="Q45" s="220"/>
      <c r="R45" s="214">
        <f t="shared" si="17"/>
        <v>0</v>
      </c>
      <c r="S45" s="220"/>
      <c r="T45" s="217"/>
      <c r="U45" s="213">
        <f t="shared" si="18"/>
        <v>0</v>
      </c>
      <c r="V45" s="214">
        <f t="shared" si="19"/>
        <v>0</v>
      </c>
      <c r="W45" s="214">
        <f t="shared" si="20"/>
        <v>0</v>
      </c>
      <c r="X45" s="213">
        <f t="shared" si="21"/>
        <v>0</v>
      </c>
      <c r="Y45" s="214">
        <f t="shared" si="22"/>
        <v>0</v>
      </c>
      <c r="Z45" s="220"/>
      <c r="AA45" s="217"/>
      <c r="AB45" s="224">
        <f t="shared" si="23"/>
        <v>0</v>
      </c>
      <c r="AC45" s="217"/>
      <c r="AD45" s="217"/>
      <c r="AE45" s="213">
        <f t="shared" si="24"/>
        <v>0</v>
      </c>
      <c r="AF45" s="214">
        <f t="shared" si="25"/>
        <v>0</v>
      </c>
      <c r="AG45" s="220"/>
      <c r="AH45" s="220"/>
      <c r="AI45" s="214">
        <f t="shared" si="26"/>
        <v>0</v>
      </c>
      <c r="AJ45" s="220"/>
      <c r="AK45" s="217"/>
      <c r="AL45" s="225" t="e">
        <f t="shared" si="1"/>
        <v>#DIV/0!</v>
      </c>
      <c r="AM45" s="225"/>
      <c r="AN45" s="225" t="e">
        <f t="shared" si="32"/>
        <v>#DIV/0!</v>
      </c>
      <c r="AO45" s="225"/>
      <c r="AP45" s="225"/>
      <c r="AQ45" s="225"/>
      <c r="AR45" s="225" t="e">
        <f t="shared" si="27"/>
        <v>#DIV/0!</v>
      </c>
      <c r="AS45" s="225"/>
      <c r="AT45" s="225" t="e">
        <f t="shared" si="28"/>
        <v>#DIV/0!</v>
      </c>
    </row>
    <row r="46" spans="1:46" s="199" customFormat="1" ht="12.75" hidden="1">
      <c r="A46" s="211">
        <v>29</v>
      </c>
      <c r="B46" s="212"/>
      <c r="C46" s="212"/>
      <c r="D46" s="213">
        <f t="shared" si="12"/>
        <v>0</v>
      </c>
      <c r="E46" s="214">
        <f t="shared" si="29"/>
        <v>0</v>
      </c>
      <c r="F46" s="214">
        <f t="shared" si="13"/>
        <v>0</v>
      </c>
      <c r="G46" s="213">
        <f t="shared" si="30"/>
        <v>0</v>
      </c>
      <c r="H46" s="214">
        <f t="shared" si="31"/>
        <v>0</v>
      </c>
      <c r="I46" s="220"/>
      <c r="J46" s="217"/>
      <c r="K46" s="224">
        <f t="shared" si="14"/>
        <v>0</v>
      </c>
      <c r="L46" s="217"/>
      <c r="M46" s="217"/>
      <c r="N46" s="213">
        <f t="shared" si="15"/>
        <v>0</v>
      </c>
      <c r="O46" s="214">
        <f t="shared" si="16"/>
        <v>0</v>
      </c>
      <c r="P46" s="220"/>
      <c r="Q46" s="220"/>
      <c r="R46" s="214">
        <f t="shared" si="17"/>
        <v>0</v>
      </c>
      <c r="S46" s="220"/>
      <c r="T46" s="217"/>
      <c r="U46" s="213">
        <f t="shared" si="18"/>
        <v>0</v>
      </c>
      <c r="V46" s="214">
        <f t="shared" si="19"/>
        <v>0</v>
      </c>
      <c r="W46" s="214">
        <f t="shared" si="20"/>
        <v>0</v>
      </c>
      <c r="X46" s="213">
        <f t="shared" si="21"/>
        <v>0</v>
      </c>
      <c r="Y46" s="214">
        <f t="shared" si="22"/>
        <v>0</v>
      </c>
      <c r="Z46" s="220"/>
      <c r="AA46" s="217"/>
      <c r="AB46" s="224">
        <f t="shared" si="23"/>
        <v>0</v>
      </c>
      <c r="AC46" s="217"/>
      <c r="AD46" s="217"/>
      <c r="AE46" s="213">
        <f t="shared" si="24"/>
        <v>0</v>
      </c>
      <c r="AF46" s="214">
        <f t="shared" si="25"/>
        <v>0</v>
      </c>
      <c r="AG46" s="220"/>
      <c r="AH46" s="220"/>
      <c r="AI46" s="214">
        <f t="shared" si="26"/>
        <v>0</v>
      </c>
      <c r="AJ46" s="220"/>
      <c r="AK46" s="217"/>
      <c r="AL46" s="225" t="e">
        <f t="shared" si="1"/>
        <v>#DIV/0!</v>
      </c>
      <c r="AM46" s="225"/>
      <c r="AN46" s="225" t="e">
        <f t="shared" si="32"/>
        <v>#DIV/0!</v>
      </c>
      <c r="AO46" s="225"/>
      <c r="AP46" s="225"/>
      <c r="AQ46" s="225"/>
      <c r="AR46" s="225" t="e">
        <f t="shared" si="27"/>
        <v>#DIV/0!</v>
      </c>
      <c r="AS46" s="225"/>
      <c r="AT46" s="225" t="e">
        <f t="shared" si="28"/>
        <v>#DIV/0!</v>
      </c>
    </row>
    <row r="47" spans="1:46" s="199" customFormat="1" ht="12.75" hidden="1">
      <c r="A47" s="211">
        <v>30</v>
      </c>
      <c r="B47" s="212" t="s">
        <v>163</v>
      </c>
      <c r="C47" s="212"/>
      <c r="D47" s="213">
        <f t="shared" si="12"/>
        <v>0</v>
      </c>
      <c r="E47" s="214">
        <f t="shared" si="29"/>
        <v>0</v>
      </c>
      <c r="F47" s="214">
        <f t="shared" si="13"/>
        <v>0</v>
      </c>
      <c r="G47" s="213">
        <f t="shared" si="30"/>
        <v>0</v>
      </c>
      <c r="H47" s="214">
        <f t="shared" si="31"/>
        <v>0</v>
      </c>
      <c r="I47" s="220"/>
      <c r="J47" s="217"/>
      <c r="K47" s="224">
        <f t="shared" si="14"/>
        <v>0</v>
      </c>
      <c r="L47" s="217"/>
      <c r="M47" s="217"/>
      <c r="N47" s="213">
        <f t="shared" si="15"/>
        <v>0</v>
      </c>
      <c r="O47" s="214">
        <f t="shared" si="16"/>
        <v>0</v>
      </c>
      <c r="P47" s="220"/>
      <c r="Q47" s="220"/>
      <c r="R47" s="214">
        <f t="shared" si="17"/>
        <v>0</v>
      </c>
      <c r="S47" s="220"/>
      <c r="T47" s="217"/>
      <c r="U47" s="213">
        <f t="shared" si="18"/>
        <v>0</v>
      </c>
      <c r="V47" s="214">
        <f t="shared" si="19"/>
        <v>0</v>
      </c>
      <c r="W47" s="214">
        <f t="shared" si="20"/>
        <v>0</v>
      </c>
      <c r="X47" s="213">
        <f t="shared" si="21"/>
        <v>0</v>
      </c>
      <c r="Y47" s="214">
        <f t="shared" si="22"/>
        <v>0</v>
      </c>
      <c r="Z47" s="220"/>
      <c r="AA47" s="217"/>
      <c r="AB47" s="224">
        <f t="shared" si="23"/>
        <v>0</v>
      </c>
      <c r="AC47" s="217"/>
      <c r="AD47" s="217"/>
      <c r="AE47" s="213">
        <f t="shared" si="24"/>
        <v>0</v>
      </c>
      <c r="AF47" s="214">
        <f t="shared" si="25"/>
        <v>0</v>
      </c>
      <c r="AG47" s="220"/>
      <c r="AH47" s="220"/>
      <c r="AI47" s="214">
        <f t="shared" si="26"/>
        <v>0</v>
      </c>
      <c r="AJ47" s="220"/>
      <c r="AK47" s="217"/>
      <c r="AL47" s="225" t="e">
        <f t="shared" si="1"/>
        <v>#DIV/0!</v>
      </c>
      <c r="AM47" s="225"/>
      <c r="AN47" s="225" t="e">
        <f t="shared" si="32"/>
        <v>#DIV/0!</v>
      </c>
      <c r="AO47" s="225"/>
      <c r="AP47" s="225"/>
      <c r="AQ47" s="225"/>
      <c r="AR47" s="225" t="e">
        <f t="shared" si="27"/>
        <v>#DIV/0!</v>
      </c>
      <c r="AS47" s="225"/>
      <c r="AT47" s="225" t="e">
        <f t="shared" si="28"/>
        <v>#DIV/0!</v>
      </c>
    </row>
    <row r="48" spans="1:46" s="199" customFormat="1" ht="21.75" customHeight="1">
      <c r="A48" s="200" t="s">
        <v>21</v>
      </c>
      <c r="B48" s="201" t="s">
        <v>164</v>
      </c>
      <c r="C48" s="201"/>
      <c r="D48" s="202">
        <f>SUM(D49:D60)</f>
        <v>5453959000</v>
      </c>
      <c r="E48" s="203">
        <f t="shared" ref="E48:AK48" si="33">SUM(E49:E60)</f>
        <v>0</v>
      </c>
      <c r="F48" s="203">
        <f t="shared" si="33"/>
        <v>5453959000</v>
      </c>
      <c r="G48" s="245">
        <f t="shared" si="33"/>
        <v>4487300000</v>
      </c>
      <c r="H48" s="234">
        <f t="shared" si="33"/>
        <v>0</v>
      </c>
      <c r="I48" s="206">
        <f t="shared" si="33"/>
        <v>0</v>
      </c>
      <c r="J48" s="206">
        <f t="shared" si="33"/>
        <v>0</v>
      </c>
      <c r="K48" s="207">
        <f t="shared" si="33"/>
        <v>4487300000</v>
      </c>
      <c r="L48" s="208">
        <f t="shared" si="33"/>
        <v>4487300000</v>
      </c>
      <c r="M48" s="206">
        <f t="shared" si="33"/>
        <v>0</v>
      </c>
      <c r="N48" s="202">
        <f t="shared" si="33"/>
        <v>1607186000</v>
      </c>
      <c r="O48" s="234">
        <f t="shared" si="33"/>
        <v>0</v>
      </c>
      <c r="P48" s="206">
        <f t="shared" si="33"/>
        <v>0</v>
      </c>
      <c r="Q48" s="206">
        <f t="shared" si="33"/>
        <v>0</v>
      </c>
      <c r="R48" s="203">
        <f t="shared" si="33"/>
        <v>1607186000</v>
      </c>
      <c r="S48" s="209">
        <f t="shared" si="33"/>
        <v>1637186000</v>
      </c>
      <c r="T48" s="206">
        <f t="shared" si="33"/>
        <v>0</v>
      </c>
      <c r="U48" s="202">
        <f t="shared" si="33"/>
        <v>6101830000</v>
      </c>
      <c r="V48" s="203">
        <f t="shared" si="33"/>
        <v>0</v>
      </c>
      <c r="W48" s="203">
        <f t="shared" si="33"/>
        <v>6101830000</v>
      </c>
      <c r="X48" s="245">
        <f t="shared" si="33"/>
        <v>4487300000</v>
      </c>
      <c r="Y48" s="207">
        <f t="shared" si="33"/>
        <v>0</v>
      </c>
      <c r="Z48" s="208">
        <f t="shared" si="33"/>
        <v>0</v>
      </c>
      <c r="AA48" s="208">
        <f t="shared" si="33"/>
        <v>0</v>
      </c>
      <c r="AB48" s="207">
        <f t="shared" si="33"/>
        <v>4487300000</v>
      </c>
      <c r="AC48" s="208">
        <f t="shared" si="33"/>
        <v>4487300000</v>
      </c>
      <c r="AD48" s="206">
        <f t="shared" si="33"/>
        <v>0</v>
      </c>
      <c r="AE48" s="202">
        <f t="shared" si="33"/>
        <v>1614530000</v>
      </c>
      <c r="AF48" s="234">
        <f t="shared" si="33"/>
        <v>0</v>
      </c>
      <c r="AG48" s="206">
        <f t="shared" si="33"/>
        <v>0</v>
      </c>
      <c r="AH48" s="206">
        <f t="shared" si="33"/>
        <v>0</v>
      </c>
      <c r="AI48" s="203">
        <f t="shared" si="33"/>
        <v>1614530000</v>
      </c>
      <c r="AJ48" s="209">
        <f t="shared" si="33"/>
        <v>1614530000</v>
      </c>
      <c r="AK48" s="206">
        <f t="shared" si="33"/>
        <v>0</v>
      </c>
      <c r="AL48" s="210">
        <f t="shared" si="1"/>
        <v>1.1187891218104133</v>
      </c>
      <c r="AM48" s="210"/>
      <c r="AN48" s="210">
        <f t="shared" si="1"/>
        <v>1.1187891218104133</v>
      </c>
      <c r="AO48" s="210"/>
      <c r="AP48" s="210"/>
      <c r="AQ48" s="210"/>
      <c r="AR48" s="210">
        <f t="shared" si="27"/>
        <v>1.0045694773349196</v>
      </c>
      <c r="AS48" s="210"/>
      <c r="AT48" s="210">
        <f t="shared" si="28"/>
        <v>1.0045694773349196</v>
      </c>
    </row>
    <row r="49" spans="1:46" s="199" customFormat="1" ht="19.5" customHeight="1">
      <c r="A49" s="211">
        <v>1</v>
      </c>
      <c r="B49" s="212" t="s">
        <v>57</v>
      </c>
      <c r="C49" s="212">
        <v>25516</v>
      </c>
      <c r="D49" s="213">
        <f t="shared" si="12"/>
        <v>310000000</v>
      </c>
      <c r="E49" s="214">
        <f t="shared" ref="E49:E60" si="34">H49+O49</f>
        <v>0</v>
      </c>
      <c r="F49" s="214">
        <f t="shared" ref="F49:F60" si="35">K49+R49</f>
        <v>310000000</v>
      </c>
      <c r="G49" s="244">
        <f t="shared" si="30"/>
        <v>280000000</v>
      </c>
      <c r="H49" s="224">
        <f t="shared" si="31"/>
        <v>0</v>
      </c>
      <c r="I49" s="217"/>
      <c r="J49" s="217"/>
      <c r="K49" s="218">
        <f t="shared" si="14"/>
        <v>280000000</v>
      </c>
      <c r="L49" s="219">
        <v>280000000</v>
      </c>
      <c r="M49" s="217"/>
      <c r="N49" s="213">
        <f t="shared" ref="N49:N60" si="36">O49+R49</f>
        <v>30000000</v>
      </c>
      <c r="O49" s="224">
        <f t="shared" si="16"/>
        <v>0</v>
      </c>
      <c r="P49" s="217"/>
      <c r="Q49" s="217"/>
      <c r="R49" s="214">
        <f t="shared" si="17"/>
        <v>30000000</v>
      </c>
      <c r="S49" s="220">
        <v>30000000</v>
      </c>
      <c r="T49" s="217"/>
      <c r="U49" s="213">
        <f t="shared" ref="U49:U60" si="37">SUM(V49:W49)</f>
        <v>310000000</v>
      </c>
      <c r="V49" s="214">
        <f t="shared" ref="V49:V60" si="38">Y49+AF49</f>
        <v>0</v>
      </c>
      <c r="W49" s="214">
        <f t="shared" ref="W49:W60" si="39">AB49+AI49</f>
        <v>310000000</v>
      </c>
      <c r="X49" s="226">
        <f t="shared" ref="X49:X60" si="40">Y49+AB49</f>
        <v>280000000</v>
      </c>
      <c r="Y49" s="218">
        <f t="shared" ref="Y49:Y60" si="41">SUM(Z49:AA49)</f>
        <v>0</v>
      </c>
      <c r="Z49" s="219"/>
      <c r="AA49" s="219"/>
      <c r="AB49" s="218">
        <f t="shared" si="23"/>
        <v>280000000</v>
      </c>
      <c r="AC49" s="219">
        <v>280000000</v>
      </c>
      <c r="AD49" s="217"/>
      <c r="AE49" s="213">
        <f t="shared" si="24"/>
        <v>30000000</v>
      </c>
      <c r="AF49" s="215">
        <f t="shared" si="25"/>
        <v>0</v>
      </c>
      <c r="AG49" s="220"/>
      <c r="AH49" s="220"/>
      <c r="AI49" s="214">
        <f t="shared" si="26"/>
        <v>30000000</v>
      </c>
      <c r="AJ49" s="220">
        <v>30000000</v>
      </c>
      <c r="AK49" s="220"/>
      <c r="AL49" s="225"/>
      <c r="AM49" s="225"/>
      <c r="AN49" s="225"/>
      <c r="AO49" s="225"/>
      <c r="AP49" s="225"/>
      <c r="AQ49" s="225"/>
      <c r="AR49" s="225"/>
      <c r="AS49" s="225"/>
      <c r="AT49" s="225"/>
    </row>
    <row r="50" spans="1:46" s="199" customFormat="1" ht="19.5" customHeight="1">
      <c r="A50" s="211">
        <v>2</v>
      </c>
      <c r="B50" s="212" t="s">
        <v>165</v>
      </c>
      <c r="C50" s="212">
        <v>25519</v>
      </c>
      <c r="D50" s="213">
        <f t="shared" si="12"/>
        <v>30000000</v>
      </c>
      <c r="E50" s="214">
        <f t="shared" si="34"/>
        <v>0</v>
      </c>
      <c r="F50" s="214">
        <v>30000000</v>
      </c>
      <c r="G50" s="244">
        <f t="shared" si="30"/>
        <v>352000000</v>
      </c>
      <c r="H50" s="224">
        <f t="shared" si="31"/>
        <v>0</v>
      </c>
      <c r="I50" s="217"/>
      <c r="J50" s="217"/>
      <c r="K50" s="218">
        <f t="shared" si="14"/>
        <v>352000000</v>
      </c>
      <c r="L50" s="219">
        <v>352000000</v>
      </c>
      <c r="M50" s="217"/>
      <c r="N50" s="213">
        <f t="shared" si="36"/>
        <v>318527000</v>
      </c>
      <c r="O50" s="224">
        <f t="shared" si="16"/>
        <v>0</v>
      </c>
      <c r="P50" s="217"/>
      <c r="Q50" s="217"/>
      <c r="R50" s="214">
        <f>92500000+226027000</f>
        <v>318527000</v>
      </c>
      <c r="S50" s="220">
        <f>318527000+30000000</f>
        <v>348527000</v>
      </c>
      <c r="T50" s="217"/>
      <c r="U50" s="213">
        <f t="shared" si="37"/>
        <v>689104000</v>
      </c>
      <c r="V50" s="214">
        <f t="shared" si="38"/>
        <v>0</v>
      </c>
      <c r="W50" s="214">
        <f t="shared" si="39"/>
        <v>689104000</v>
      </c>
      <c r="X50" s="226">
        <f t="shared" si="40"/>
        <v>352000000</v>
      </c>
      <c r="Y50" s="218">
        <f t="shared" si="41"/>
        <v>0</v>
      </c>
      <c r="Z50" s="219"/>
      <c r="AA50" s="219"/>
      <c r="AB50" s="218">
        <f t="shared" si="23"/>
        <v>352000000</v>
      </c>
      <c r="AC50" s="219">
        <v>352000000</v>
      </c>
      <c r="AD50" s="217"/>
      <c r="AE50" s="213">
        <f t="shared" si="24"/>
        <v>337104000</v>
      </c>
      <c r="AF50" s="215">
        <f t="shared" si="25"/>
        <v>0</v>
      </c>
      <c r="AG50" s="220"/>
      <c r="AH50" s="220"/>
      <c r="AI50" s="214">
        <f t="shared" si="26"/>
        <v>337104000</v>
      </c>
      <c r="AJ50" s="220">
        <f>92500000+214604000+30000000</f>
        <v>337104000</v>
      </c>
      <c r="AK50" s="220"/>
      <c r="AL50" s="225">
        <f t="shared" ref="AL50:AN60" si="42">U50/D50</f>
        <v>22.970133333333333</v>
      </c>
      <c r="AM50" s="225"/>
      <c r="AN50" s="225">
        <f t="shared" si="42"/>
        <v>22.970133333333333</v>
      </c>
      <c r="AO50" s="225"/>
      <c r="AP50" s="225"/>
      <c r="AQ50" s="225"/>
      <c r="AR50" s="225">
        <f t="shared" ref="AR50:AR60" si="43">AE50/N50</f>
        <v>1.0583215865531022</v>
      </c>
      <c r="AS50" s="225"/>
      <c r="AT50" s="225">
        <f t="shared" si="28"/>
        <v>1.0583215865531022</v>
      </c>
    </row>
    <row r="51" spans="1:46" s="199" customFormat="1" ht="19.5" customHeight="1">
      <c r="A51" s="211">
        <v>3</v>
      </c>
      <c r="B51" s="212" t="s">
        <v>166</v>
      </c>
      <c r="C51" s="212">
        <v>25522</v>
      </c>
      <c r="D51" s="213">
        <f t="shared" si="12"/>
        <v>924839000</v>
      </c>
      <c r="E51" s="214">
        <f t="shared" si="34"/>
        <v>0</v>
      </c>
      <c r="F51" s="214">
        <f t="shared" si="35"/>
        <v>924839000</v>
      </c>
      <c r="G51" s="221">
        <f t="shared" si="30"/>
        <v>624800000</v>
      </c>
      <c r="H51" s="224">
        <f t="shared" si="31"/>
        <v>0</v>
      </c>
      <c r="I51" s="217"/>
      <c r="J51" s="217"/>
      <c r="K51" s="218">
        <f t="shared" si="14"/>
        <v>624800000</v>
      </c>
      <c r="L51" s="219">
        <v>624800000</v>
      </c>
      <c r="M51" s="217"/>
      <c r="N51" s="213">
        <f t="shared" si="36"/>
        <v>300039000</v>
      </c>
      <c r="O51" s="224">
        <f t="shared" si="16"/>
        <v>0</v>
      </c>
      <c r="P51" s="217"/>
      <c r="Q51" s="217"/>
      <c r="R51" s="214">
        <f t="shared" si="17"/>
        <v>300039000</v>
      </c>
      <c r="S51" s="220">
        <f>42500000+227539000+30000000</f>
        <v>300039000</v>
      </c>
      <c r="T51" s="217"/>
      <c r="U51" s="213">
        <f t="shared" si="37"/>
        <v>922770000</v>
      </c>
      <c r="V51" s="214">
        <f t="shared" si="38"/>
        <v>0</v>
      </c>
      <c r="W51" s="214">
        <f t="shared" si="39"/>
        <v>922770000</v>
      </c>
      <c r="X51" s="226">
        <f t="shared" si="40"/>
        <v>624800000</v>
      </c>
      <c r="Y51" s="218">
        <f t="shared" si="41"/>
        <v>0</v>
      </c>
      <c r="Z51" s="219"/>
      <c r="AA51" s="219"/>
      <c r="AB51" s="218">
        <f t="shared" si="23"/>
        <v>624800000</v>
      </c>
      <c r="AC51" s="219">
        <v>624800000</v>
      </c>
      <c r="AD51" s="217"/>
      <c r="AE51" s="213">
        <f t="shared" si="24"/>
        <v>297970000</v>
      </c>
      <c r="AF51" s="215">
        <f t="shared" si="25"/>
        <v>0</v>
      </c>
      <c r="AG51" s="220"/>
      <c r="AH51" s="220"/>
      <c r="AI51" s="214">
        <f t="shared" si="26"/>
        <v>297970000</v>
      </c>
      <c r="AJ51" s="220">
        <f>42500000+225470000+30000000</f>
        <v>297970000</v>
      </c>
      <c r="AK51" s="220"/>
      <c r="AL51" s="225">
        <f t="shared" si="42"/>
        <v>0.99776285385888785</v>
      </c>
      <c r="AM51" s="225"/>
      <c r="AN51" s="225">
        <f t="shared" si="42"/>
        <v>0.99776285385888785</v>
      </c>
      <c r="AO51" s="225"/>
      <c r="AP51" s="225"/>
      <c r="AQ51" s="225"/>
      <c r="AR51" s="225">
        <f t="shared" si="43"/>
        <v>0.99310422978346147</v>
      </c>
      <c r="AS51" s="225"/>
      <c r="AT51" s="225">
        <f t="shared" si="28"/>
        <v>0.99310422978346147</v>
      </c>
    </row>
    <row r="52" spans="1:46" s="199" customFormat="1" ht="19.5" customHeight="1">
      <c r="A52" s="211">
        <v>4</v>
      </c>
      <c r="B52" s="212" t="s">
        <v>167</v>
      </c>
      <c r="C52" s="212">
        <v>25525</v>
      </c>
      <c r="D52" s="213">
        <f t="shared" si="12"/>
        <v>456500000</v>
      </c>
      <c r="E52" s="214">
        <f t="shared" si="34"/>
        <v>0</v>
      </c>
      <c r="F52" s="214">
        <f t="shared" si="35"/>
        <v>456500000</v>
      </c>
      <c r="G52" s="221">
        <f t="shared" si="30"/>
        <v>394000000</v>
      </c>
      <c r="H52" s="224">
        <f t="shared" si="31"/>
        <v>0</v>
      </c>
      <c r="I52" s="217"/>
      <c r="J52" s="217"/>
      <c r="K52" s="218">
        <f t="shared" si="14"/>
        <v>394000000</v>
      </c>
      <c r="L52" s="219">
        <v>394000000</v>
      </c>
      <c r="M52" s="217"/>
      <c r="N52" s="213">
        <f t="shared" si="36"/>
        <v>62500000</v>
      </c>
      <c r="O52" s="224">
        <f t="shared" si="16"/>
        <v>0</v>
      </c>
      <c r="P52" s="217"/>
      <c r="Q52" s="217"/>
      <c r="R52" s="214">
        <f t="shared" si="17"/>
        <v>62500000</v>
      </c>
      <c r="S52" s="220">
        <f>32500000+30000000</f>
        <v>62500000</v>
      </c>
      <c r="T52" s="217"/>
      <c r="U52" s="213">
        <f t="shared" si="37"/>
        <v>456500000</v>
      </c>
      <c r="V52" s="214">
        <f t="shared" si="38"/>
        <v>0</v>
      </c>
      <c r="W52" s="214">
        <f t="shared" si="39"/>
        <v>456500000</v>
      </c>
      <c r="X52" s="226">
        <f t="shared" si="40"/>
        <v>394000000</v>
      </c>
      <c r="Y52" s="218">
        <f t="shared" si="41"/>
        <v>0</v>
      </c>
      <c r="Z52" s="219"/>
      <c r="AA52" s="219"/>
      <c r="AB52" s="218">
        <f t="shared" si="23"/>
        <v>394000000</v>
      </c>
      <c r="AC52" s="219">
        <v>394000000</v>
      </c>
      <c r="AD52" s="217"/>
      <c r="AE52" s="213">
        <f t="shared" si="24"/>
        <v>62500000</v>
      </c>
      <c r="AF52" s="215">
        <f t="shared" si="25"/>
        <v>0</v>
      </c>
      <c r="AG52" s="220"/>
      <c r="AH52" s="220"/>
      <c r="AI52" s="214">
        <f t="shared" si="26"/>
        <v>62500000</v>
      </c>
      <c r="AJ52" s="220">
        <f>32500000+30000000</f>
        <v>62500000</v>
      </c>
      <c r="AK52" s="220"/>
      <c r="AL52" s="225">
        <f t="shared" si="42"/>
        <v>1</v>
      </c>
      <c r="AM52" s="225"/>
      <c r="AN52" s="225">
        <f t="shared" si="42"/>
        <v>1</v>
      </c>
      <c r="AO52" s="225"/>
      <c r="AP52" s="225"/>
      <c r="AQ52" s="225"/>
      <c r="AR52" s="225">
        <f t="shared" si="43"/>
        <v>1</v>
      </c>
      <c r="AS52" s="225"/>
      <c r="AT52" s="225">
        <f t="shared" si="28"/>
        <v>1</v>
      </c>
    </row>
    <row r="53" spans="1:46" s="256" customFormat="1" ht="19.5" customHeight="1">
      <c r="A53" s="249">
        <v>5</v>
      </c>
      <c r="B53" s="250" t="s">
        <v>168</v>
      </c>
      <c r="C53" s="250">
        <v>25528</v>
      </c>
      <c r="D53" s="251">
        <f t="shared" si="12"/>
        <v>246000000</v>
      </c>
      <c r="E53" s="251">
        <f t="shared" si="34"/>
        <v>0</v>
      </c>
      <c r="F53" s="251">
        <f t="shared" si="35"/>
        <v>246000000</v>
      </c>
      <c r="G53" s="252">
        <f t="shared" si="30"/>
        <v>216000000</v>
      </c>
      <c r="H53" s="252">
        <f t="shared" si="31"/>
        <v>0</v>
      </c>
      <c r="I53" s="252"/>
      <c r="J53" s="252"/>
      <c r="K53" s="253">
        <f t="shared" si="14"/>
        <v>216000000</v>
      </c>
      <c r="L53" s="253">
        <v>216000000</v>
      </c>
      <c r="M53" s="252"/>
      <c r="N53" s="251">
        <f t="shared" si="36"/>
        <v>30000000</v>
      </c>
      <c r="O53" s="252">
        <f t="shared" si="16"/>
        <v>0</v>
      </c>
      <c r="P53" s="252"/>
      <c r="Q53" s="252"/>
      <c r="R53" s="214">
        <f t="shared" si="17"/>
        <v>30000000</v>
      </c>
      <c r="S53" s="251">
        <v>30000000</v>
      </c>
      <c r="T53" s="252"/>
      <c r="U53" s="251">
        <f t="shared" si="37"/>
        <v>246000000</v>
      </c>
      <c r="V53" s="251">
        <f t="shared" si="38"/>
        <v>0</v>
      </c>
      <c r="W53" s="251">
        <f t="shared" si="39"/>
        <v>246000000</v>
      </c>
      <c r="X53" s="253">
        <f t="shared" si="40"/>
        <v>216000000</v>
      </c>
      <c r="Y53" s="253">
        <f t="shared" si="41"/>
        <v>0</v>
      </c>
      <c r="Z53" s="253"/>
      <c r="AA53" s="253"/>
      <c r="AB53" s="253">
        <f t="shared" si="23"/>
        <v>216000000</v>
      </c>
      <c r="AC53" s="253">
        <v>216000000</v>
      </c>
      <c r="AD53" s="252"/>
      <c r="AE53" s="251">
        <f t="shared" si="24"/>
        <v>30000000</v>
      </c>
      <c r="AF53" s="254">
        <f t="shared" si="25"/>
        <v>0</v>
      </c>
      <c r="AG53" s="251"/>
      <c r="AH53" s="251"/>
      <c r="AI53" s="251">
        <f t="shared" si="26"/>
        <v>30000000</v>
      </c>
      <c r="AJ53" s="251">
        <v>30000000</v>
      </c>
      <c r="AK53" s="251"/>
      <c r="AL53" s="255">
        <f t="shared" si="42"/>
        <v>1</v>
      </c>
      <c r="AM53" s="255"/>
      <c r="AN53" s="255">
        <f t="shared" si="42"/>
        <v>1</v>
      </c>
      <c r="AO53" s="255"/>
      <c r="AP53" s="255"/>
      <c r="AQ53" s="255"/>
      <c r="AR53" s="255">
        <f t="shared" si="43"/>
        <v>1</v>
      </c>
      <c r="AS53" s="255"/>
      <c r="AT53" s="255">
        <f t="shared" si="28"/>
        <v>1</v>
      </c>
    </row>
    <row r="54" spans="1:46" s="199" customFormat="1" ht="19.5" customHeight="1">
      <c r="A54" s="211">
        <v>6</v>
      </c>
      <c r="B54" s="212" t="s">
        <v>169</v>
      </c>
      <c r="C54" s="212">
        <v>25531</v>
      </c>
      <c r="D54" s="213">
        <f t="shared" si="12"/>
        <v>256000000</v>
      </c>
      <c r="E54" s="214">
        <f t="shared" si="34"/>
        <v>0</v>
      </c>
      <c r="F54" s="214">
        <f t="shared" si="35"/>
        <v>256000000</v>
      </c>
      <c r="G54" s="221">
        <f t="shared" si="30"/>
        <v>226000000</v>
      </c>
      <c r="H54" s="224">
        <f t="shared" si="31"/>
        <v>0</v>
      </c>
      <c r="I54" s="217"/>
      <c r="J54" s="217"/>
      <c r="K54" s="218">
        <f t="shared" si="14"/>
        <v>226000000</v>
      </c>
      <c r="L54" s="219">
        <v>226000000</v>
      </c>
      <c r="M54" s="217"/>
      <c r="N54" s="213">
        <f t="shared" si="36"/>
        <v>30000000</v>
      </c>
      <c r="O54" s="224">
        <f t="shared" si="16"/>
        <v>0</v>
      </c>
      <c r="P54" s="217"/>
      <c r="Q54" s="217"/>
      <c r="R54" s="214">
        <f t="shared" si="17"/>
        <v>30000000</v>
      </c>
      <c r="S54" s="220">
        <f>30000000</f>
        <v>30000000</v>
      </c>
      <c r="T54" s="217"/>
      <c r="U54" s="213">
        <f t="shared" si="37"/>
        <v>256000000</v>
      </c>
      <c r="V54" s="214">
        <f t="shared" si="38"/>
        <v>0</v>
      </c>
      <c r="W54" s="214">
        <f t="shared" si="39"/>
        <v>256000000</v>
      </c>
      <c r="X54" s="226">
        <f t="shared" si="40"/>
        <v>226000000</v>
      </c>
      <c r="Y54" s="218">
        <f t="shared" si="41"/>
        <v>0</v>
      </c>
      <c r="Z54" s="219"/>
      <c r="AA54" s="219"/>
      <c r="AB54" s="218">
        <f t="shared" si="23"/>
        <v>226000000</v>
      </c>
      <c r="AC54" s="219">
        <v>226000000</v>
      </c>
      <c r="AD54" s="217"/>
      <c r="AE54" s="213">
        <f t="shared" si="24"/>
        <v>30000000</v>
      </c>
      <c r="AF54" s="215">
        <f t="shared" si="25"/>
        <v>0</v>
      </c>
      <c r="AG54" s="220"/>
      <c r="AH54" s="220"/>
      <c r="AI54" s="214">
        <f t="shared" si="26"/>
        <v>30000000</v>
      </c>
      <c r="AJ54" s="220">
        <f>30000000</f>
        <v>30000000</v>
      </c>
      <c r="AK54" s="220"/>
      <c r="AL54" s="225">
        <f t="shared" si="42"/>
        <v>1</v>
      </c>
      <c r="AM54" s="225"/>
      <c r="AN54" s="225">
        <f t="shared" si="42"/>
        <v>1</v>
      </c>
      <c r="AO54" s="225"/>
      <c r="AP54" s="225"/>
      <c r="AQ54" s="225"/>
      <c r="AR54" s="225">
        <f t="shared" si="43"/>
        <v>1</v>
      </c>
      <c r="AS54" s="225"/>
      <c r="AT54" s="225">
        <f t="shared" si="28"/>
        <v>1</v>
      </c>
    </row>
    <row r="55" spans="1:46" s="199" customFormat="1" ht="19.5" customHeight="1">
      <c r="A55" s="211">
        <v>7</v>
      </c>
      <c r="B55" s="212" t="s">
        <v>170</v>
      </c>
      <c r="C55" s="212">
        <v>25534</v>
      </c>
      <c r="D55" s="213">
        <f t="shared" si="12"/>
        <v>950120000</v>
      </c>
      <c r="E55" s="214">
        <f t="shared" si="34"/>
        <v>0</v>
      </c>
      <c r="F55" s="214">
        <f t="shared" si="35"/>
        <v>950120000</v>
      </c>
      <c r="G55" s="221">
        <f t="shared" si="30"/>
        <v>406500000</v>
      </c>
      <c r="H55" s="224">
        <f t="shared" si="31"/>
        <v>0</v>
      </c>
      <c r="I55" s="217"/>
      <c r="J55" s="217"/>
      <c r="K55" s="218">
        <f t="shared" si="14"/>
        <v>406500000</v>
      </c>
      <c r="L55" s="219">
        <v>406500000</v>
      </c>
      <c r="M55" s="217"/>
      <c r="N55" s="213">
        <f t="shared" si="36"/>
        <v>543620000</v>
      </c>
      <c r="O55" s="224">
        <f t="shared" si="16"/>
        <v>0</v>
      </c>
      <c r="P55" s="217"/>
      <c r="Q55" s="217"/>
      <c r="R55" s="214">
        <f t="shared" si="17"/>
        <v>543620000</v>
      </c>
      <c r="S55" s="220">
        <f>30000000+20000000+493620000</f>
        <v>543620000</v>
      </c>
      <c r="T55" s="217"/>
      <c r="U55" s="213">
        <f t="shared" si="37"/>
        <v>940956000</v>
      </c>
      <c r="V55" s="214">
        <f t="shared" si="38"/>
        <v>0</v>
      </c>
      <c r="W55" s="214">
        <f t="shared" si="39"/>
        <v>940956000</v>
      </c>
      <c r="X55" s="226">
        <f t="shared" si="40"/>
        <v>406500000</v>
      </c>
      <c r="Y55" s="218">
        <f t="shared" si="41"/>
        <v>0</v>
      </c>
      <c r="Z55" s="219"/>
      <c r="AA55" s="219"/>
      <c r="AB55" s="218">
        <f t="shared" si="23"/>
        <v>406500000</v>
      </c>
      <c r="AC55" s="219">
        <v>406500000</v>
      </c>
      <c r="AD55" s="217"/>
      <c r="AE55" s="213">
        <f t="shared" si="24"/>
        <v>534456000</v>
      </c>
      <c r="AF55" s="215">
        <f t="shared" si="25"/>
        <v>0</v>
      </c>
      <c r="AG55" s="220"/>
      <c r="AH55" s="220"/>
      <c r="AI55" s="214">
        <f t="shared" si="26"/>
        <v>534456000</v>
      </c>
      <c r="AJ55" s="220">
        <f>30000000+20000000+484456000</f>
        <v>534456000</v>
      </c>
      <c r="AK55" s="220"/>
      <c r="AL55" s="225">
        <f t="shared" si="42"/>
        <v>0.99035490253862668</v>
      </c>
      <c r="AM55" s="225"/>
      <c r="AN55" s="225">
        <f t="shared" si="42"/>
        <v>0.99035490253862668</v>
      </c>
      <c r="AO55" s="225"/>
      <c r="AP55" s="225"/>
      <c r="AQ55" s="225"/>
      <c r="AR55" s="225">
        <f t="shared" si="43"/>
        <v>0.98314263640042676</v>
      </c>
      <c r="AS55" s="225"/>
      <c r="AT55" s="225">
        <f t="shared" si="28"/>
        <v>0.98314263640042676</v>
      </c>
    </row>
    <row r="56" spans="1:46" s="199" customFormat="1" ht="19.5" customHeight="1">
      <c r="A56" s="211">
        <v>8</v>
      </c>
      <c r="B56" s="212" t="s">
        <v>171</v>
      </c>
      <c r="C56" s="212">
        <v>25537</v>
      </c>
      <c r="D56" s="213">
        <f t="shared" si="12"/>
        <v>260000000</v>
      </c>
      <c r="E56" s="214">
        <f t="shared" si="34"/>
        <v>0</v>
      </c>
      <c r="F56" s="214">
        <f t="shared" si="35"/>
        <v>260000000</v>
      </c>
      <c r="G56" s="221">
        <f t="shared" si="30"/>
        <v>230000000</v>
      </c>
      <c r="H56" s="224">
        <f t="shared" si="31"/>
        <v>0</v>
      </c>
      <c r="I56" s="217"/>
      <c r="J56" s="217"/>
      <c r="K56" s="218">
        <f t="shared" si="14"/>
        <v>230000000</v>
      </c>
      <c r="L56" s="219">
        <v>230000000</v>
      </c>
      <c r="M56" s="217"/>
      <c r="N56" s="213">
        <f t="shared" si="36"/>
        <v>30000000</v>
      </c>
      <c r="O56" s="224">
        <f t="shared" si="16"/>
        <v>0</v>
      </c>
      <c r="P56" s="217"/>
      <c r="Q56" s="217"/>
      <c r="R56" s="214">
        <f t="shared" si="17"/>
        <v>30000000</v>
      </c>
      <c r="S56" s="220">
        <v>30000000</v>
      </c>
      <c r="T56" s="217"/>
      <c r="U56" s="213">
        <f t="shared" si="37"/>
        <v>260000000</v>
      </c>
      <c r="V56" s="214">
        <f t="shared" si="38"/>
        <v>0</v>
      </c>
      <c r="W56" s="214">
        <f t="shared" si="39"/>
        <v>260000000</v>
      </c>
      <c r="X56" s="226">
        <f t="shared" si="40"/>
        <v>230000000</v>
      </c>
      <c r="Y56" s="218">
        <f t="shared" si="41"/>
        <v>0</v>
      </c>
      <c r="Z56" s="219"/>
      <c r="AA56" s="219"/>
      <c r="AB56" s="218">
        <f t="shared" si="23"/>
        <v>230000000</v>
      </c>
      <c r="AC56" s="219">
        <v>230000000</v>
      </c>
      <c r="AD56" s="217"/>
      <c r="AE56" s="213">
        <f t="shared" si="24"/>
        <v>30000000</v>
      </c>
      <c r="AF56" s="215">
        <f t="shared" si="25"/>
        <v>0</v>
      </c>
      <c r="AG56" s="220"/>
      <c r="AH56" s="220"/>
      <c r="AI56" s="214">
        <f t="shared" si="26"/>
        <v>30000000</v>
      </c>
      <c r="AJ56" s="220">
        <v>30000000</v>
      </c>
      <c r="AK56" s="220"/>
      <c r="AL56" s="225">
        <f t="shared" si="42"/>
        <v>1</v>
      </c>
      <c r="AM56" s="225"/>
      <c r="AN56" s="225">
        <f t="shared" si="42"/>
        <v>1</v>
      </c>
      <c r="AO56" s="225"/>
      <c r="AP56" s="225"/>
      <c r="AQ56" s="225"/>
      <c r="AR56" s="225">
        <f t="shared" si="43"/>
        <v>1</v>
      </c>
      <c r="AS56" s="225"/>
      <c r="AT56" s="225">
        <f t="shared" si="28"/>
        <v>1</v>
      </c>
    </row>
    <row r="57" spans="1:46" s="199" customFormat="1" ht="19.5" customHeight="1">
      <c r="A57" s="211">
        <v>9</v>
      </c>
      <c r="B57" s="235" t="s">
        <v>172</v>
      </c>
      <c r="C57" s="235">
        <v>25540</v>
      </c>
      <c r="D57" s="213">
        <f t="shared" si="12"/>
        <v>300000000</v>
      </c>
      <c r="E57" s="214">
        <f t="shared" si="34"/>
        <v>0</v>
      </c>
      <c r="F57" s="214">
        <f t="shared" si="35"/>
        <v>300000000</v>
      </c>
      <c r="G57" s="221">
        <f t="shared" si="30"/>
        <v>250000000</v>
      </c>
      <c r="H57" s="224">
        <f t="shared" si="31"/>
        <v>0</v>
      </c>
      <c r="I57" s="236"/>
      <c r="J57" s="236"/>
      <c r="K57" s="218">
        <f t="shared" si="14"/>
        <v>250000000</v>
      </c>
      <c r="L57" s="246">
        <v>250000000</v>
      </c>
      <c r="M57" s="236"/>
      <c r="N57" s="213">
        <f t="shared" si="36"/>
        <v>50000000</v>
      </c>
      <c r="O57" s="224">
        <f t="shared" si="16"/>
        <v>0</v>
      </c>
      <c r="P57" s="236"/>
      <c r="Q57" s="236"/>
      <c r="R57" s="214">
        <f t="shared" si="17"/>
        <v>50000000</v>
      </c>
      <c r="S57" s="220">
        <f>30000000+20000000</f>
        <v>50000000</v>
      </c>
      <c r="T57" s="236"/>
      <c r="U57" s="213">
        <f t="shared" si="37"/>
        <v>300000000</v>
      </c>
      <c r="V57" s="214">
        <f t="shared" si="38"/>
        <v>0</v>
      </c>
      <c r="W57" s="214">
        <f t="shared" si="39"/>
        <v>300000000</v>
      </c>
      <c r="X57" s="226">
        <f t="shared" si="40"/>
        <v>250000000</v>
      </c>
      <c r="Y57" s="218">
        <f t="shared" si="41"/>
        <v>0</v>
      </c>
      <c r="Z57" s="246"/>
      <c r="AA57" s="246"/>
      <c r="AB57" s="218">
        <f t="shared" si="23"/>
        <v>250000000</v>
      </c>
      <c r="AC57" s="246">
        <v>250000000</v>
      </c>
      <c r="AD57" s="236"/>
      <c r="AE57" s="213">
        <f t="shared" si="24"/>
        <v>50000000</v>
      </c>
      <c r="AF57" s="215">
        <f t="shared" si="25"/>
        <v>0</v>
      </c>
      <c r="AG57" s="237"/>
      <c r="AH57" s="237"/>
      <c r="AI57" s="214">
        <f t="shared" si="26"/>
        <v>50000000</v>
      </c>
      <c r="AJ57" s="220">
        <f>30000000+20000000</f>
        <v>50000000</v>
      </c>
      <c r="AK57" s="237"/>
      <c r="AL57" s="225">
        <f t="shared" si="42"/>
        <v>1</v>
      </c>
      <c r="AM57" s="225"/>
      <c r="AN57" s="225">
        <f t="shared" si="42"/>
        <v>1</v>
      </c>
      <c r="AO57" s="225"/>
      <c r="AP57" s="225"/>
      <c r="AQ57" s="225"/>
      <c r="AR57" s="225">
        <f t="shared" si="43"/>
        <v>1</v>
      </c>
      <c r="AS57" s="225"/>
      <c r="AT57" s="225">
        <f t="shared" si="28"/>
        <v>1</v>
      </c>
    </row>
    <row r="58" spans="1:46" s="199" customFormat="1" ht="19.5" customHeight="1">
      <c r="A58" s="211">
        <v>10</v>
      </c>
      <c r="B58" s="212" t="s">
        <v>173</v>
      </c>
      <c r="C58" s="212">
        <v>25543</v>
      </c>
      <c r="D58" s="213">
        <f t="shared" si="12"/>
        <v>700000000</v>
      </c>
      <c r="E58" s="214">
        <f t="shared" si="34"/>
        <v>0</v>
      </c>
      <c r="F58" s="214">
        <f t="shared" si="35"/>
        <v>700000000</v>
      </c>
      <c r="G58" s="221">
        <f t="shared" si="30"/>
        <v>670000000</v>
      </c>
      <c r="H58" s="224">
        <f t="shared" si="31"/>
        <v>0</v>
      </c>
      <c r="I58" s="217"/>
      <c r="J58" s="217"/>
      <c r="K58" s="218">
        <f t="shared" si="14"/>
        <v>670000000</v>
      </c>
      <c r="L58" s="219">
        <v>670000000</v>
      </c>
      <c r="M58" s="217"/>
      <c r="N58" s="213">
        <f t="shared" si="36"/>
        <v>30000000</v>
      </c>
      <c r="O58" s="224">
        <f t="shared" si="16"/>
        <v>0</v>
      </c>
      <c r="P58" s="217"/>
      <c r="Q58" s="217"/>
      <c r="R58" s="214">
        <f t="shared" si="17"/>
        <v>30000000</v>
      </c>
      <c r="S58" s="220">
        <v>30000000</v>
      </c>
      <c r="T58" s="217"/>
      <c r="U58" s="213">
        <f t="shared" si="37"/>
        <v>700000000</v>
      </c>
      <c r="V58" s="214">
        <f t="shared" si="38"/>
        <v>0</v>
      </c>
      <c r="W58" s="214">
        <f t="shared" si="39"/>
        <v>700000000</v>
      </c>
      <c r="X58" s="226">
        <f t="shared" si="40"/>
        <v>670000000</v>
      </c>
      <c r="Y58" s="218">
        <f t="shared" si="41"/>
        <v>0</v>
      </c>
      <c r="Z58" s="219"/>
      <c r="AA58" s="219"/>
      <c r="AB58" s="218">
        <f t="shared" si="23"/>
        <v>670000000</v>
      </c>
      <c r="AC58" s="219">
        <v>670000000</v>
      </c>
      <c r="AD58" s="217"/>
      <c r="AE58" s="213">
        <f t="shared" si="24"/>
        <v>30000000</v>
      </c>
      <c r="AF58" s="215">
        <f t="shared" si="25"/>
        <v>0</v>
      </c>
      <c r="AG58" s="220"/>
      <c r="AH58" s="220"/>
      <c r="AI58" s="214">
        <f t="shared" si="26"/>
        <v>30000000</v>
      </c>
      <c r="AJ58" s="220">
        <v>30000000</v>
      </c>
      <c r="AK58" s="220"/>
      <c r="AL58" s="225">
        <f t="shared" si="42"/>
        <v>1</v>
      </c>
      <c r="AM58" s="225"/>
      <c r="AN58" s="225">
        <f t="shared" si="42"/>
        <v>1</v>
      </c>
      <c r="AO58" s="225"/>
      <c r="AP58" s="225"/>
      <c r="AQ58" s="225"/>
      <c r="AR58" s="225">
        <f t="shared" si="43"/>
        <v>1</v>
      </c>
      <c r="AS58" s="225"/>
      <c r="AT58" s="225">
        <f t="shared" si="28"/>
        <v>1</v>
      </c>
    </row>
    <row r="59" spans="1:46" s="199" customFormat="1" ht="19.5" customHeight="1">
      <c r="A59" s="211">
        <v>11</v>
      </c>
      <c r="B59" s="212" t="s">
        <v>174</v>
      </c>
      <c r="C59" s="212">
        <v>25546</v>
      </c>
      <c r="D59" s="213">
        <f t="shared" si="12"/>
        <v>374000000</v>
      </c>
      <c r="E59" s="214">
        <f t="shared" si="34"/>
        <v>0</v>
      </c>
      <c r="F59" s="214">
        <f t="shared" si="35"/>
        <v>374000000</v>
      </c>
      <c r="G59" s="221">
        <f t="shared" si="30"/>
        <v>254000000</v>
      </c>
      <c r="H59" s="224">
        <f t="shared" si="31"/>
        <v>0</v>
      </c>
      <c r="I59" s="217"/>
      <c r="J59" s="217"/>
      <c r="K59" s="218">
        <f t="shared" si="14"/>
        <v>254000000</v>
      </c>
      <c r="L59" s="219">
        <v>254000000</v>
      </c>
      <c r="M59" s="217"/>
      <c r="N59" s="213">
        <f t="shared" si="36"/>
        <v>120000000</v>
      </c>
      <c r="O59" s="224">
        <f t="shared" si="16"/>
        <v>0</v>
      </c>
      <c r="P59" s="217"/>
      <c r="Q59" s="217"/>
      <c r="R59" s="214">
        <f t="shared" si="17"/>
        <v>120000000</v>
      </c>
      <c r="S59" s="220">
        <f>30000000+90000000</f>
        <v>120000000</v>
      </c>
      <c r="T59" s="217"/>
      <c r="U59" s="213">
        <f t="shared" si="37"/>
        <v>374000000</v>
      </c>
      <c r="V59" s="214">
        <f t="shared" si="38"/>
        <v>0</v>
      </c>
      <c r="W59" s="214">
        <f t="shared" si="39"/>
        <v>374000000</v>
      </c>
      <c r="X59" s="226">
        <f t="shared" si="40"/>
        <v>254000000</v>
      </c>
      <c r="Y59" s="218">
        <f t="shared" si="41"/>
        <v>0</v>
      </c>
      <c r="Z59" s="219"/>
      <c r="AA59" s="219"/>
      <c r="AB59" s="218">
        <f t="shared" si="23"/>
        <v>254000000</v>
      </c>
      <c r="AC59" s="219">
        <v>254000000</v>
      </c>
      <c r="AD59" s="217"/>
      <c r="AE59" s="213">
        <f t="shared" si="24"/>
        <v>120000000</v>
      </c>
      <c r="AF59" s="215">
        <f t="shared" si="25"/>
        <v>0</v>
      </c>
      <c r="AG59" s="220"/>
      <c r="AH59" s="220"/>
      <c r="AI59" s="214">
        <f t="shared" si="26"/>
        <v>120000000</v>
      </c>
      <c r="AJ59" s="220">
        <f>30000000+90000000</f>
        <v>120000000</v>
      </c>
      <c r="AK59" s="220"/>
      <c r="AL59" s="225">
        <f t="shared" si="42"/>
        <v>1</v>
      </c>
      <c r="AM59" s="225"/>
      <c r="AN59" s="225">
        <f t="shared" si="42"/>
        <v>1</v>
      </c>
      <c r="AO59" s="225"/>
      <c r="AP59" s="225"/>
      <c r="AQ59" s="225"/>
      <c r="AR59" s="225">
        <f t="shared" si="43"/>
        <v>1</v>
      </c>
      <c r="AS59" s="225"/>
      <c r="AT59" s="225">
        <f t="shared" si="28"/>
        <v>1</v>
      </c>
    </row>
    <row r="60" spans="1:46" s="199" customFormat="1" ht="19.5" customHeight="1">
      <c r="A60" s="211">
        <v>12</v>
      </c>
      <c r="B60" s="235" t="s">
        <v>175</v>
      </c>
      <c r="C60" s="235">
        <v>25549</v>
      </c>
      <c r="D60" s="213">
        <f t="shared" si="12"/>
        <v>646500000</v>
      </c>
      <c r="E60" s="214">
        <f t="shared" si="34"/>
        <v>0</v>
      </c>
      <c r="F60" s="214">
        <f t="shared" si="35"/>
        <v>646500000</v>
      </c>
      <c r="G60" s="221">
        <f t="shared" si="30"/>
        <v>584000000</v>
      </c>
      <c r="H60" s="224">
        <f t="shared" si="31"/>
        <v>0</v>
      </c>
      <c r="I60" s="236"/>
      <c r="J60" s="236"/>
      <c r="K60" s="218">
        <f t="shared" si="14"/>
        <v>584000000</v>
      </c>
      <c r="L60" s="246">
        <v>584000000</v>
      </c>
      <c r="M60" s="236"/>
      <c r="N60" s="213">
        <f t="shared" si="36"/>
        <v>62500000</v>
      </c>
      <c r="O60" s="224">
        <f t="shared" si="16"/>
        <v>0</v>
      </c>
      <c r="P60" s="236"/>
      <c r="Q60" s="236"/>
      <c r="R60" s="214">
        <f t="shared" si="17"/>
        <v>62500000</v>
      </c>
      <c r="S60" s="220">
        <f>30000000+32500000</f>
        <v>62500000</v>
      </c>
      <c r="T60" s="236"/>
      <c r="U60" s="213">
        <f t="shared" si="37"/>
        <v>646500000</v>
      </c>
      <c r="V60" s="214">
        <f t="shared" si="38"/>
        <v>0</v>
      </c>
      <c r="W60" s="214">
        <f t="shared" si="39"/>
        <v>646500000</v>
      </c>
      <c r="X60" s="226">
        <f t="shared" si="40"/>
        <v>584000000</v>
      </c>
      <c r="Y60" s="218">
        <f t="shared" si="41"/>
        <v>0</v>
      </c>
      <c r="Z60" s="246"/>
      <c r="AA60" s="246"/>
      <c r="AB60" s="218">
        <f t="shared" si="23"/>
        <v>584000000</v>
      </c>
      <c r="AC60" s="246">
        <v>584000000</v>
      </c>
      <c r="AD60" s="236"/>
      <c r="AE60" s="213">
        <f t="shared" si="24"/>
        <v>62500000</v>
      </c>
      <c r="AF60" s="215">
        <f t="shared" si="25"/>
        <v>0</v>
      </c>
      <c r="AG60" s="237"/>
      <c r="AH60" s="237"/>
      <c r="AI60" s="214">
        <f t="shared" si="26"/>
        <v>62500000</v>
      </c>
      <c r="AJ60" s="220">
        <f>30000000+32500000</f>
        <v>62500000</v>
      </c>
      <c r="AK60" s="237"/>
      <c r="AL60" s="225">
        <f t="shared" si="42"/>
        <v>1</v>
      </c>
      <c r="AM60" s="225"/>
      <c r="AN60" s="225">
        <f t="shared" si="42"/>
        <v>1</v>
      </c>
      <c r="AO60" s="225"/>
      <c r="AP60" s="225"/>
      <c r="AQ60" s="225"/>
      <c r="AR60" s="225">
        <f t="shared" si="43"/>
        <v>1</v>
      </c>
      <c r="AS60" s="225"/>
      <c r="AT60" s="225">
        <f t="shared" si="28"/>
        <v>1</v>
      </c>
    </row>
    <row r="61" spans="1:46" s="199" customFormat="1" ht="17.25" customHeight="1">
      <c r="A61" s="238"/>
      <c r="B61" s="239"/>
      <c r="C61" s="239"/>
      <c r="D61" s="240"/>
      <c r="E61" s="241"/>
      <c r="F61" s="241"/>
      <c r="G61" s="240"/>
      <c r="H61" s="241"/>
      <c r="I61" s="242"/>
      <c r="J61" s="242"/>
      <c r="K61" s="247"/>
      <c r="L61" s="248"/>
      <c r="M61" s="242"/>
      <c r="N61" s="240"/>
      <c r="O61" s="241"/>
      <c r="P61" s="242"/>
      <c r="Q61" s="242"/>
      <c r="R61" s="241"/>
      <c r="S61" s="242"/>
      <c r="T61" s="242"/>
      <c r="U61" s="240"/>
      <c r="V61" s="241"/>
      <c r="W61" s="241"/>
      <c r="X61" s="261"/>
      <c r="Y61" s="247"/>
      <c r="Z61" s="248"/>
      <c r="AA61" s="248"/>
      <c r="AB61" s="247"/>
      <c r="AC61" s="248"/>
      <c r="AD61" s="242"/>
      <c r="AE61" s="240"/>
      <c r="AF61" s="241"/>
      <c r="AG61" s="242"/>
      <c r="AH61" s="242"/>
      <c r="AI61" s="241"/>
      <c r="AJ61" s="242"/>
      <c r="AK61" s="242"/>
      <c r="AL61" s="243"/>
      <c r="AM61" s="243"/>
      <c r="AN61" s="243"/>
      <c r="AO61" s="243"/>
      <c r="AP61" s="243"/>
      <c r="AQ61" s="243"/>
      <c r="AR61" s="243"/>
      <c r="AS61" s="243"/>
      <c r="AT61" s="243"/>
    </row>
    <row r="62" spans="1:46" ht="40.5" customHeight="1">
      <c r="B62" s="66"/>
      <c r="C62" s="66"/>
      <c r="D62" s="67"/>
      <c r="E62" s="68"/>
      <c r="F62" s="68"/>
      <c r="G62" s="67"/>
      <c r="H62" s="68"/>
      <c r="I62" s="69"/>
      <c r="J62" s="69"/>
      <c r="K62" s="68"/>
      <c r="L62" s="69"/>
      <c r="M62" s="69"/>
      <c r="N62" s="67"/>
      <c r="O62" s="68"/>
      <c r="P62" s="69"/>
      <c r="Q62" s="69"/>
      <c r="R62" s="68"/>
      <c r="S62" s="69"/>
      <c r="T62" s="69"/>
      <c r="U62" s="67"/>
      <c r="V62" s="68"/>
      <c r="W62" s="68"/>
      <c r="X62" s="67"/>
      <c r="Y62" s="68"/>
      <c r="Z62" s="69"/>
      <c r="AA62" s="69"/>
      <c r="AB62" s="68"/>
      <c r="AC62" s="69"/>
      <c r="AD62" s="69"/>
      <c r="AE62" s="67"/>
      <c r="AF62" s="68"/>
      <c r="AG62" s="69"/>
      <c r="AH62" s="69"/>
      <c r="AI62" s="68"/>
      <c r="AJ62" s="69"/>
      <c r="AK62" s="69"/>
      <c r="AL62" s="330"/>
      <c r="AM62" s="330"/>
      <c r="AN62" s="330"/>
      <c r="AO62" s="330"/>
      <c r="AP62" s="330"/>
      <c r="AQ62" s="330"/>
      <c r="AR62" s="330"/>
      <c r="AS62" s="330"/>
      <c r="AT62" s="330"/>
    </row>
    <row r="63" spans="1:46">
      <c r="A63" s="70"/>
      <c r="D63" s="71"/>
    </row>
    <row r="70" spans="1:46" s="74" customFormat="1">
      <c r="A70" s="48"/>
      <c r="B70" s="48"/>
      <c r="C70" s="48"/>
      <c r="D70" s="73"/>
      <c r="E70" s="72"/>
      <c r="F70" s="72"/>
      <c r="G70" s="73"/>
      <c r="H70" s="72"/>
      <c r="K70" s="72"/>
      <c r="N70" s="73"/>
      <c r="O70" s="72"/>
      <c r="R70" s="72"/>
      <c r="U70" s="73"/>
      <c r="V70" s="72"/>
      <c r="W70" s="72"/>
      <c r="X70" s="73"/>
      <c r="Y70" s="72"/>
      <c r="AB70" s="72"/>
      <c r="AE70" s="73"/>
      <c r="AF70" s="72"/>
      <c r="AH70" s="331"/>
      <c r="AI70" s="331"/>
      <c r="AJ70" s="331"/>
      <c r="AL70" s="48"/>
      <c r="AM70" s="48"/>
      <c r="AN70" s="48"/>
      <c r="AO70" s="48"/>
      <c r="AP70" s="48"/>
      <c r="AQ70" s="48"/>
      <c r="AR70" s="48"/>
      <c r="AS70" s="48"/>
      <c r="AT70" s="48"/>
    </row>
  </sheetData>
  <mergeCells count="65">
    <mergeCell ref="Q1:T1"/>
    <mergeCell ref="A4:T4"/>
    <mergeCell ref="A5:T5"/>
    <mergeCell ref="A7:A11"/>
    <mergeCell ref="B7:B11"/>
    <mergeCell ref="C7:C11"/>
    <mergeCell ref="D7:T7"/>
    <mergeCell ref="O9:Q9"/>
    <mergeCell ref="R9:T9"/>
    <mergeCell ref="N9:N11"/>
    <mergeCell ref="D8:D11"/>
    <mergeCell ref="E8:F8"/>
    <mergeCell ref="G8:M8"/>
    <mergeCell ref="N8:T8"/>
    <mergeCell ref="V9:V11"/>
    <mergeCell ref="U8:U11"/>
    <mergeCell ref="E9:E11"/>
    <mergeCell ref="F9:F11"/>
    <mergeCell ref="G9:G11"/>
    <mergeCell ref="H9:J9"/>
    <mergeCell ref="K9:M9"/>
    <mergeCell ref="P10:Q10"/>
    <mergeCell ref="R10:R11"/>
    <mergeCell ref="S10:T10"/>
    <mergeCell ref="H10:H11"/>
    <mergeCell ref="I10:J10"/>
    <mergeCell ref="K10:K11"/>
    <mergeCell ref="L10:M10"/>
    <mergeCell ref="O10:O11"/>
    <mergeCell ref="AI9:AK9"/>
    <mergeCell ref="AF10:AF11"/>
    <mergeCell ref="AG10:AH10"/>
    <mergeCell ref="AI10:AI11"/>
    <mergeCell ref="AJ10:AK10"/>
    <mergeCell ref="U7:AK7"/>
    <mergeCell ref="AL7:AT7"/>
    <mergeCell ref="V8:W8"/>
    <mergeCell ref="X8:AD8"/>
    <mergeCell ref="AE8:AK8"/>
    <mergeCell ref="AR8:AT8"/>
    <mergeCell ref="W9:W11"/>
    <mergeCell ref="X9:X11"/>
    <mergeCell ref="Y9:AA9"/>
    <mergeCell ref="AB9:AD9"/>
    <mergeCell ref="AE9:AE11"/>
    <mergeCell ref="Y10:Y11"/>
    <mergeCell ref="Z10:AA10"/>
    <mergeCell ref="AB10:AB11"/>
    <mergeCell ref="AC10:AD10"/>
    <mergeCell ref="AS10:AS11"/>
    <mergeCell ref="AT10:AT11"/>
    <mergeCell ref="AL62:AT62"/>
    <mergeCell ref="AH70:AJ70"/>
    <mergeCell ref="AR9:AR11"/>
    <mergeCell ref="AS9:AT9"/>
    <mergeCell ref="AM9:AM11"/>
    <mergeCell ref="AN9:AN11"/>
    <mergeCell ref="AO9:AO11"/>
    <mergeCell ref="AP9:AQ9"/>
    <mergeCell ref="AL8:AL11"/>
    <mergeCell ref="AM8:AN8"/>
    <mergeCell ref="AO8:AQ8"/>
    <mergeCell ref="AP10:AP11"/>
    <mergeCell ref="AQ10:AQ11"/>
    <mergeCell ref="AF9:AH9"/>
  </mergeCells>
  <pageMargins left="0.27559055118110237" right="0.23622047244094491" top="0.59055118110236227" bottom="0.23622047244094491" header="0.31496062992125984" footer="0.31496062992125984"/>
  <pageSetup paperSize="9" scale="49" orientation="landscape" r:id="rId1"/>
  <headerFooter>
    <oddHeader>&amp;C&amp;P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B96-CK</vt:lpstr>
      <vt:lpstr>Biểu 97</vt:lpstr>
      <vt:lpstr>B98-CK</vt:lpstr>
      <vt:lpstr>B99-CK</vt:lpstr>
      <vt:lpstr>B100-CK</vt:lpstr>
      <vt:lpstr>B101-CK</vt:lpstr>
      <vt:lpstr>102-CKNSNN</vt:lpstr>
      <vt:lpstr>'B98-CK'!Print_Area</vt:lpstr>
      <vt:lpstr>'Biểu 97'!Print_Area</vt:lpstr>
      <vt:lpstr>'102-CKNSNN'!Print_Titles</vt:lpstr>
      <vt:lpstr>'B100-CK'!Print_Titles</vt:lpstr>
      <vt:lpstr>'B98-CK'!Print_Titles</vt:lpstr>
      <vt:lpstr>'B99-CK'!Print_Titles</vt:lpstr>
      <vt:lpstr>'Biểu 97'!Print_Titles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 LAPTOP</dc:creator>
  <cp:lastModifiedBy>admin</cp:lastModifiedBy>
  <cp:lastPrinted>2025-05-14T08:26:50Z</cp:lastPrinted>
  <dcterms:created xsi:type="dcterms:W3CDTF">2019-06-27T01:53:07Z</dcterms:created>
  <dcterms:modified xsi:type="dcterms:W3CDTF">2025-05-14T08:31:16Z</dcterms:modified>
</cp:coreProperties>
</file>