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NG\THAM MƯU\Năm 2025\BÁO CÁO\Công khai\Quý I.25\"/>
    </mc:Choice>
  </mc:AlternateContent>
  <bookViews>
    <workbookView xWindow="0" yWindow="0" windowWidth="20490" windowHeight="7335" activeTab="2"/>
  </bookViews>
  <sheets>
    <sheet name="B 93" sheetId="1" r:id="rId1"/>
    <sheet name="B 94" sheetId="2" r:id="rId2"/>
    <sheet name="B 95" sheetId="3" r:id="rId3"/>
  </sheets>
  <calcPr calcId="152511"/>
</workbook>
</file>

<file path=xl/calcChain.xml><?xml version="1.0" encoding="utf-8"?>
<calcChain xmlns="http://schemas.openxmlformats.org/spreadsheetml/2006/main">
  <c r="D16" i="3" l="1"/>
  <c r="D21" i="3"/>
  <c r="D25" i="3"/>
  <c r="D28" i="3"/>
  <c r="D27" i="3"/>
  <c r="D14" i="3"/>
  <c r="D15" i="3"/>
  <c r="D33" i="3"/>
  <c r="C21" i="3" l="1"/>
  <c r="C15" i="3"/>
  <c r="C14" i="3"/>
  <c r="G14" i="3"/>
  <c r="G13" i="3" s="1"/>
  <c r="F18" i="3"/>
  <c r="F24" i="3"/>
  <c r="F25" i="3"/>
  <c r="F26" i="3"/>
  <c r="F27" i="3"/>
  <c r="F28" i="3"/>
  <c r="F29" i="3"/>
  <c r="F32" i="3"/>
  <c r="F35" i="3"/>
  <c r="F36" i="3"/>
  <c r="F15" i="3"/>
  <c r="G33" i="3"/>
  <c r="G21" i="3"/>
  <c r="G16" i="3" s="1"/>
  <c r="D11" i="2"/>
  <c r="D18" i="1"/>
  <c r="C10" i="1"/>
  <c r="E14" i="1"/>
  <c r="E15" i="1"/>
  <c r="E16" i="1"/>
  <c r="E17" i="1"/>
  <c r="G12" i="1"/>
  <c r="C12" i="1"/>
  <c r="D12" i="1"/>
  <c r="F14" i="3" l="1"/>
  <c r="G12" i="3"/>
  <c r="G11" i="3" s="1"/>
  <c r="D17" i="1"/>
  <c r="E18" i="1"/>
  <c r="F18" i="1"/>
  <c r="G18" i="1"/>
  <c r="C18" i="1"/>
  <c r="D21" i="1"/>
  <c r="D20" i="1"/>
  <c r="F14" i="2" l="1"/>
  <c r="F15" i="2"/>
  <c r="F17" i="2"/>
  <c r="F18" i="2"/>
  <c r="F21" i="2"/>
  <c r="F22" i="2"/>
  <c r="F23" i="2"/>
  <c r="F25" i="2"/>
  <c r="F26" i="2"/>
  <c r="F27" i="2"/>
  <c r="F30" i="2"/>
  <c r="F31" i="2"/>
  <c r="G29" i="2"/>
  <c r="G19" i="2"/>
  <c r="G11" i="2" s="1"/>
  <c r="G10" i="2" s="1"/>
  <c r="G14" i="2"/>
  <c r="F14" i="1" l="1"/>
  <c r="F15" i="1"/>
  <c r="F20" i="1"/>
  <c r="F21" i="1"/>
  <c r="F22" i="1"/>
  <c r="F24" i="1"/>
  <c r="F12" i="1"/>
  <c r="C15" i="1"/>
  <c r="C11" i="1"/>
  <c r="C19" i="1"/>
  <c r="I13" i="1" l="1"/>
  <c r="I12" i="1"/>
  <c r="I14" i="1" s="1"/>
  <c r="H15" i="3" l="1"/>
  <c r="H14" i="3" l="1"/>
  <c r="H13" i="3"/>
  <c r="D11" i="1"/>
  <c r="F11" i="1" l="1"/>
  <c r="D10" i="1"/>
  <c r="F10" i="1"/>
  <c r="F21" i="3" l="1"/>
  <c r="D13" i="3" l="1"/>
  <c r="F13" i="3" s="1"/>
  <c r="C13" i="3"/>
  <c r="E13" i="3" l="1"/>
  <c r="E23" i="1" l="1"/>
  <c r="E30" i="3"/>
  <c r="F33" i="3"/>
  <c r="C33" i="3"/>
  <c r="E33" i="3" l="1"/>
  <c r="E12" i="1" l="1"/>
  <c r="E21" i="1" l="1"/>
  <c r="E24" i="1"/>
  <c r="D19" i="1" l="1"/>
  <c r="E20" i="1"/>
  <c r="E28" i="3"/>
  <c r="F16" i="3"/>
  <c r="H16" i="3"/>
  <c r="E15" i="3"/>
  <c r="E18" i="3"/>
  <c r="E19" i="3"/>
  <c r="E20" i="3"/>
  <c r="E21" i="3"/>
  <c r="E24" i="3"/>
  <c r="E25" i="3"/>
  <c r="E26" i="3"/>
  <c r="E27" i="3"/>
  <c r="E36" i="3"/>
  <c r="D19" i="2"/>
  <c r="F19" i="2" s="1"/>
  <c r="C19" i="2"/>
  <c r="E27" i="2"/>
  <c r="D29" i="2"/>
  <c r="F29" i="2" s="1"/>
  <c r="C29" i="2"/>
  <c r="E22" i="2"/>
  <c r="E15" i="2"/>
  <c r="E17" i="2"/>
  <c r="E18" i="2"/>
  <c r="E21" i="2"/>
  <c r="E23" i="2"/>
  <c r="E26" i="2"/>
  <c r="E30" i="2"/>
  <c r="E31" i="2"/>
  <c r="E14" i="2"/>
  <c r="F19" i="1" l="1"/>
  <c r="E29" i="2"/>
  <c r="D12" i="3"/>
  <c r="F12" i="3" s="1"/>
  <c r="F11" i="2"/>
  <c r="C11" i="2"/>
  <c r="C10" i="2" s="1"/>
  <c r="E19" i="2"/>
  <c r="E19" i="1"/>
  <c r="E11" i="1"/>
  <c r="C12" i="3"/>
  <c r="C11" i="3" s="1"/>
  <c r="H11" i="3" s="1"/>
  <c r="E16" i="3"/>
  <c r="D10" i="2" l="1"/>
  <c r="F10" i="2" s="1"/>
  <c r="D11" i="3"/>
  <c r="F11" i="3" s="1"/>
  <c r="E11" i="2"/>
  <c r="E10" i="1"/>
  <c r="E12" i="3"/>
  <c r="E14" i="3"/>
  <c r="E10" i="2" l="1"/>
  <c r="E11" i="3"/>
</calcChain>
</file>

<file path=xl/sharedStrings.xml><?xml version="1.0" encoding="utf-8"?>
<sst xmlns="http://schemas.openxmlformats.org/spreadsheetml/2006/main" count="135" uniqueCount="89">
  <si>
    <t>Biểu số 93/CK-NSNN</t>
  </si>
  <si>
    <t>Đơn vị: Triệu đồng</t>
  </si>
  <si>
    <t>STT</t>
  </si>
  <si>
    <t>NỘI DUNG</t>
  </si>
  <si>
    <t>Dự toán năm</t>
  </si>
  <si>
    <t>Cùng kỳ năm trước</t>
  </si>
  <si>
    <t>A</t>
  </si>
  <si>
    <t>B</t>
  </si>
  <si>
    <t>3=2/1</t>
  </si>
  <si>
    <t>TỔNG NGUỒN THU NSNN TRÊN ĐỊA BÀN</t>
  </si>
  <si>
    <t>I</t>
  </si>
  <si>
    <t>Thu cân đối NSNN</t>
  </si>
  <si>
    <t>Thu nội địa</t>
  </si>
  <si>
    <t>Thu viện trợ</t>
  </si>
  <si>
    <t>II</t>
  </si>
  <si>
    <t>Thu chuyển nguồn từ năm trước chuyển sang</t>
  </si>
  <si>
    <t>TỔNG CHI NGÂN SÁCH HUYỆN</t>
  </si>
  <si>
    <t> I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</si>
  <si>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</si>
  <si>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</si>
  <si>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</si>
  <si>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</si>
  <si>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</si>
  <si>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NS cấp tỉnh</t>
  </si>
  <si>
    <t>ỦY BAN NHÂN DÂN</t>
  </si>
  <si>
    <t>HUYỆN TÂN CHÂU</t>
  </si>
  <si>
    <t>So với cùng kỳ</t>
  </si>
  <si>
    <t>Thu bổ sung cân đối từ NS tỉnh</t>
  </si>
  <si>
    <t>Thu từ bổ sung có mục tiêu NS tỉnh</t>
  </si>
  <si>
    <t>Thu từ khu vực doanh nghiệp nhà nước</t>
  </si>
  <si>
    <t>Thu từ khu vực doanh nghiệp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</si>
  <si>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</si>
  <si>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</si>
  <si>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</si>
  <si>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</si>
  <si>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Thu phí, lệ phí</t>
  </si>
  <si>
    <t>Các khoản thu về nhà, đất</t>
  </si>
  <si>
    <t>-</t>
  </si>
  <si>
    <t>Thuế sử dụng đất nông nghiệp</t>
  </si>
  <si>
    <t>Thuế sử dụng đất phi nông nghiệp</t>
  </si>
  <si>
    <t>Tiền cho thuê đất, thuê mặt nước</t>
  </si>
  <si>
    <t>Tiền cho thuê và tiền bán nhà ở thuộc sở hữu nhà nước</t>
  </si>
  <si>
    <t>Thu từ hoạt động xổ số kiến thiết</t>
  </si>
  <si>
    <t>Thu khác ngân sách</t>
  </si>
  <si>
    <t xml:space="preserve">THU NGÂN SÁCH HUYỆN ĐƯỢC HƯỞNG THEO PHÂN CẤP </t>
  </si>
  <si>
    <t>Từ các khoản thu phân chia</t>
  </si>
  <si>
    <t>Các khoản thu ngân sách huyện được hưởng 100%</t>
  </si>
  <si>
    <t>Thu giao quyền sử dụng đất</t>
  </si>
  <si>
    <t>Các khoản thu khác tại xã</t>
  </si>
  <si>
    <t>CHI CÂN ĐỐI NGÂN SÁCH HUYỆN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</si>
  <si>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</si>
  <si>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</si>
  <si>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</si>
  <si>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</si>
  <si>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</si>
  <si>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</t>
  </si>
  <si>
    <t>Chi thể dục thể thao</t>
  </si>
  <si>
    <t>Chi bảo vệ môi trường</t>
  </si>
  <si>
    <t>Chi hoạt động kinh tế</t>
  </si>
  <si>
    <t>Chi hoạt động của cơ quan quản lý hành chính, đảng, đoàn thể</t>
  </si>
  <si>
    <t>Chi bảo đảm xã hội</t>
  </si>
  <si>
    <t>Chương trình mục tiêu quốc gia</t>
  </si>
  <si>
    <t>Cho các nhiệm vụ, chính sách kinh phí thường xuyên</t>
  </si>
  <si>
    <t>Biểu số 95/CK-NSNN</t>
  </si>
  <si>
    <t>IV</t>
  </si>
  <si>
    <t>Chi an ninh quốc phòng</t>
  </si>
  <si>
    <t>C</t>
  </si>
  <si>
    <t>CHI TỪ NGUỒN BỔ SUNG CÓ MỤC TIÊU</t>
  </si>
  <si>
    <t>CÁC KHOẢN THU ĐỂ LẠI CHI QUẢN LÝ QUA NSNN</t>
  </si>
  <si>
    <t>Dự toán chi chưa phân bổ (từ nguồn tăng thu so chỉ tiêu pháp lệnh)</t>
  </si>
  <si>
    <t>Biểu 94/CK-NSNN</t>
  </si>
  <si>
    <t>Thu nội địa được hưởng theo phân cấp</t>
  </si>
  <si>
    <t>Dự phòng</t>
  </si>
  <si>
    <t>TỔNG THU NSNN TRÊN ĐỊA BÀN (I+II)</t>
  </si>
  <si>
    <t>So sánh thực hiện với (%)</t>
  </si>
  <si>
    <t>Chi tạo nguồn CCTL</t>
  </si>
  <si>
    <t>Cùng kỳ năm trước</t>
  </si>
  <si>
    <t>Thu nguồn CCTL</t>
  </si>
  <si>
    <t>Cho các chương trình dự án vốn đầu tư</t>
  </si>
  <si>
    <t>Dự toán năm 2025</t>
  </si>
  <si>
    <t>CÂN ĐỐI NGÂN SÁCH HUYỆN QUÝ I NĂM 2025</t>
  </si>
  <si>
    <t>(Kèm theo Báo cáo số:          /BC-UBND ngày        tháng  04  năm 2025 của UBND huyện Tân Châu)</t>
  </si>
  <si>
    <t>Dự toán năm 
2025</t>
  </si>
  <si>
    <t>Thực hiện quý I năm 2025</t>
  </si>
  <si>
    <t xml:space="preserve"> THỰC HIỆN THU NGÂN SÁCH NHÀ NƯỚC QUÝ I NĂM 2025</t>
  </si>
  <si>
    <t>Chi đầu tư cho các dự án</t>
  </si>
  <si>
    <t>Chi đầu tư phát triển khác</t>
  </si>
  <si>
    <t>THỰC HIỆN CHI NGÂN SÁCH HUYỆN QUÝ I NĂM 2025</t>
  </si>
  <si>
    <t>Thực hiện quý I/2025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</si>
</sst>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43" fontId="7" fillId="0" borderId="1" xfId="1" applyNumberFormat="1" applyFont="1" applyBorder="1" applyAlignment="1">
      <alignment vertical="center" wrapText="1"/>
    </xf>
    <xf numFmtId="164" fontId="14" fillId="2" borderId="1" xfId="1" applyNumberFormat="1" applyFont="1" applyFill="1" applyBorder="1" applyAlignment="1">
      <alignment vertical="center" wrapText="1"/>
    </xf>
    <xf numFmtId="43" fontId="6" fillId="0" borderId="1" xfId="1" applyNumberFormat="1" applyFont="1" applyBorder="1" applyAlignment="1">
      <alignment vertical="center" wrapText="1"/>
    </xf>
    <xf numFmtId="0" fontId="15" fillId="0" borderId="0" xfId="0" applyFont="1"/>
    <xf numFmtId="164" fontId="6" fillId="0" borderId="1" xfId="0" applyNumberFormat="1" applyFont="1" applyBorder="1" applyAlignment="1">
      <alignment vertical="center" wrapText="1"/>
    </xf>
    <xf numFmtId="43" fontId="6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3" fontId="7" fillId="0" borderId="1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7" fillId="0" borderId="1" xfId="1" applyNumberFormat="1" applyFont="1" applyBorder="1" applyAlignment="1">
      <alignment horizontal="center" vertical="center" wrapText="1"/>
    </xf>
    <xf numFmtId="43" fontId="6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7" fillId="0" borderId="3" xfId="1" applyNumberFormat="1" applyFont="1" applyBorder="1" applyAlignment="1">
      <alignment vertical="center" wrapText="1"/>
    </xf>
    <xf numFmtId="164" fontId="15" fillId="0" borderId="1" xfId="1" applyNumberFormat="1" applyFont="1" applyBorder="1"/>
    <xf numFmtId="0" fontId="15" fillId="0" borderId="0" xfId="0" applyFont="1" applyBorder="1"/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43" fontId="3" fillId="0" borderId="0" xfId="0" applyNumberFormat="1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164" fontId="8" fillId="0" borderId="1" xfId="1" applyNumberFormat="1" applyFont="1" applyBorder="1" applyAlignment="1">
      <alignment horizontal="center" vertical="center" wrapText="1"/>
    </xf>
    <xf numFmtId="43" fontId="8" fillId="0" borderId="1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vertical="center" wrapText="1"/>
    </xf>
    <xf numFmtId="164" fontId="3" fillId="0" borderId="0" xfId="0" applyNumberFormat="1" applyFont="1"/>
    <xf numFmtId="164" fontId="15" fillId="0" borderId="0" xfId="0" applyNumberFormat="1" applyFont="1"/>
    <xf numFmtId="0" fontId="3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3" fillId="0" borderId="0" xfId="2" applyFont="1"/>
    <xf numFmtId="164" fontId="3" fillId="0" borderId="0" xfId="1" applyNumberFormat="1" applyFont="1"/>
    <xf numFmtId="10" fontId="15" fillId="0" borderId="0" xfId="2" applyNumberFormat="1" applyFont="1"/>
    <xf numFmtId="164" fontId="7" fillId="0" borderId="5" xfId="1" applyNumberFormat="1" applyFont="1" applyBorder="1" applyAlignment="1">
      <alignment vertical="center" wrapText="1"/>
    </xf>
    <xf numFmtId="164" fontId="7" fillId="0" borderId="4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43" fontId="7" fillId="0" borderId="3" xfId="1" applyNumberFormat="1" applyFont="1" applyBorder="1" applyAlignment="1">
      <alignment horizontal="center" vertical="center" wrapText="1"/>
    </xf>
    <xf numFmtId="43" fontId="7" fillId="0" borderId="5" xfId="1" applyNumberFormat="1" applyFont="1" applyBorder="1" applyAlignment="1">
      <alignment horizontal="center" vertical="center" wrapText="1"/>
    </xf>
    <xf numFmtId="43" fontId="7" fillId="0" borderId="4" xfId="1" applyNumberFormat="1" applyFont="1" applyBorder="1" applyAlignment="1">
      <alignment horizontal="center" vertical="center" wrapText="1"/>
    </xf>
    <xf numFmtId="43" fontId="6" fillId="0" borderId="3" xfId="1" applyNumberFormat="1" applyFont="1" applyBorder="1" applyAlignment="1">
      <alignment horizontal="center" vertical="center" wrapText="1"/>
    </xf>
    <xf numFmtId="43" fontId="6" fillId="0" borderId="5" xfId="1" applyNumberFormat="1" applyFont="1" applyBorder="1" applyAlignment="1">
      <alignment horizontal="center" vertical="center" wrapText="1"/>
    </xf>
    <xf numFmtId="43" fontId="6" fillId="0" borderId="4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191732</xdr:rowOff>
    </xdr:from>
    <xdr:to>
      <xdr:col>1</xdr:col>
      <xdr:colOff>781050</xdr:colOff>
      <xdr:row>1</xdr:row>
      <xdr:rowOff>191732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6200" y="440210"/>
          <a:ext cx="11438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190500</xdr:rowOff>
    </xdr:from>
    <xdr:to>
      <xdr:col>1</xdr:col>
      <xdr:colOff>772353</xdr:colOff>
      <xdr:row>1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" y="390525"/>
          <a:ext cx="11438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190500</xdr:rowOff>
    </xdr:from>
    <xdr:to>
      <xdr:col>1</xdr:col>
      <xdr:colOff>772353</xdr:colOff>
      <xdr:row>1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" y="390525"/>
          <a:ext cx="11438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Q7" sqref="Q7"/>
    </sheetView>
  </sheetViews>
  <sheetFormatPr defaultRowHeight="15.75" x14ac:dyDescent="0.25"/>
  <cols>
    <col min="1" max="1" width="6.5703125" style="1" customWidth="1"/>
    <col min="2" max="2" width="48" style="1" customWidth="1"/>
    <col min="3" max="3" width="11.85546875" style="1" customWidth="1"/>
    <col min="4" max="4" width="10" style="1" customWidth="1"/>
    <col min="5" max="5" width="12.7109375" style="1" customWidth="1"/>
    <col min="6" max="6" width="10.28515625" style="1" customWidth="1"/>
    <col min="7" max="7" width="12.5703125" style="1" hidden="1" customWidth="1"/>
    <col min="8" max="8" width="0" style="1" hidden="1" customWidth="1"/>
    <col min="9" max="9" width="11.5703125" style="1" hidden="1" customWidth="1"/>
    <col min="10" max="11" width="0" style="1" hidden="1" customWidth="1"/>
    <col min="12" max="16384" width="9.140625" style="1"/>
  </cols>
  <sheetData>
    <row r="1" spans="1:10" ht="19.5" customHeight="1" x14ac:dyDescent="0.25">
      <c r="A1" s="59" t="s">
        <v>24</v>
      </c>
      <c r="B1" s="59"/>
    </row>
    <row r="2" spans="1:10" x14ac:dyDescent="0.25">
      <c r="A2" s="60" t="s">
        <v>25</v>
      </c>
      <c r="B2" s="60"/>
      <c r="E2" s="61" t="s">
        <v>0</v>
      </c>
      <c r="F2" s="61"/>
    </row>
    <row r="3" spans="1:10" x14ac:dyDescent="0.25">
      <c r="A3" s="43"/>
      <c r="B3" s="43"/>
      <c r="E3" s="44"/>
      <c r="F3" s="44"/>
    </row>
    <row r="4" spans="1:10" ht="21.75" customHeight="1" x14ac:dyDescent="0.25">
      <c r="A4" s="63" t="s">
        <v>80</v>
      </c>
      <c r="B4" s="63"/>
      <c r="C4" s="63"/>
      <c r="D4" s="63"/>
      <c r="E4" s="63"/>
      <c r="F4" s="63"/>
      <c r="G4" s="3"/>
      <c r="H4" s="3"/>
      <c r="I4" s="3"/>
      <c r="J4" s="3"/>
    </row>
    <row r="5" spans="1:10" ht="21.75" customHeight="1" x14ac:dyDescent="0.25">
      <c r="A5" s="65" t="s">
        <v>81</v>
      </c>
      <c r="B5" s="66"/>
      <c r="C5" s="66"/>
      <c r="D5" s="66"/>
      <c r="E5" s="66"/>
      <c r="F5" s="66"/>
      <c r="G5" s="3"/>
      <c r="H5" s="3"/>
      <c r="I5" s="3"/>
      <c r="J5" s="3"/>
    </row>
    <row r="6" spans="1:10" x14ac:dyDescent="0.25">
      <c r="A6" s="4"/>
      <c r="B6" s="4"/>
      <c r="C6" s="4"/>
      <c r="D6" s="4"/>
      <c r="E6" s="64" t="s">
        <v>1</v>
      </c>
      <c r="F6" s="64"/>
      <c r="G6" s="4"/>
      <c r="H6" s="4"/>
      <c r="I6" s="4"/>
      <c r="J6" s="4"/>
    </row>
    <row r="7" spans="1:10" ht="32.25" customHeight="1" x14ac:dyDescent="0.25">
      <c r="A7" s="62" t="s">
        <v>2</v>
      </c>
      <c r="B7" s="62" t="s">
        <v>3</v>
      </c>
      <c r="C7" s="62" t="s">
        <v>82</v>
      </c>
      <c r="D7" s="62" t="s">
        <v>83</v>
      </c>
      <c r="E7" s="62" t="s">
        <v>74</v>
      </c>
      <c r="F7" s="62"/>
    </row>
    <row r="8" spans="1:10" ht="54.75" customHeight="1" x14ac:dyDescent="0.25">
      <c r="A8" s="62"/>
      <c r="B8" s="62"/>
      <c r="C8" s="62"/>
      <c r="D8" s="62"/>
      <c r="E8" s="7" t="s">
        <v>4</v>
      </c>
      <c r="F8" s="7" t="s">
        <v>26</v>
      </c>
    </row>
    <row r="9" spans="1:10" s="6" customFormat="1" ht="12.75" x14ac:dyDescent="0.2">
      <c r="A9" s="8" t="s">
        <v>6</v>
      </c>
      <c r="B9" s="8" t="s">
        <v>7</v>
      </c>
      <c r="C9" s="8">
        <v>1</v>
      </c>
      <c r="D9" s="8">
        <v>2</v>
      </c>
      <c r="E9" s="8" t="s">
        <v>8</v>
      </c>
      <c r="F9" s="8">
        <v>4</v>
      </c>
    </row>
    <row r="10" spans="1:10" ht="21.75" customHeight="1" x14ac:dyDescent="0.25">
      <c r="A10" s="7" t="s">
        <v>6</v>
      </c>
      <c r="B10" s="37" t="s">
        <v>9</v>
      </c>
      <c r="C10" s="18">
        <f>C11+C17</f>
        <v>807540</v>
      </c>
      <c r="D10" s="18">
        <f>D11+D17+D15+D14</f>
        <v>787705.5</v>
      </c>
      <c r="E10" s="19">
        <f>D10/C10*100</f>
        <v>97.543836837803696</v>
      </c>
      <c r="F10" s="19">
        <f>D10/G10%</f>
        <v>279.63062887165199</v>
      </c>
      <c r="G10" s="18">
        <v>281695</v>
      </c>
      <c r="I10" s="55">
        <v>31922</v>
      </c>
    </row>
    <row r="11" spans="1:10" ht="21.75" customHeight="1" x14ac:dyDescent="0.25">
      <c r="A11" s="7" t="s">
        <v>10</v>
      </c>
      <c r="B11" s="37" t="s">
        <v>11</v>
      </c>
      <c r="C11" s="18">
        <f>C12</f>
        <v>650069</v>
      </c>
      <c r="D11" s="18">
        <f>D12</f>
        <v>280957</v>
      </c>
      <c r="E11" s="19">
        <f>D11/C11*100</f>
        <v>43.219565923002015</v>
      </c>
      <c r="F11" s="19">
        <f t="shared" ref="F11:F24" si="0">D11/G11%</f>
        <v>279.56754928007803</v>
      </c>
      <c r="G11" s="18">
        <v>100497</v>
      </c>
      <c r="I11" s="55">
        <v>63610</v>
      </c>
    </row>
    <row r="12" spans="1:10" ht="21.75" customHeight="1" x14ac:dyDescent="0.25">
      <c r="A12" s="10">
        <v>1</v>
      </c>
      <c r="B12" s="38" t="s">
        <v>71</v>
      </c>
      <c r="C12" s="12">
        <f>91438+180240+378391</f>
        <v>650069</v>
      </c>
      <c r="D12" s="12">
        <f>97047+36064+147846</f>
        <v>280957</v>
      </c>
      <c r="E12" s="14">
        <f>D12/C12*100</f>
        <v>43.219565923002015</v>
      </c>
      <c r="F12" s="19">
        <f t="shared" si="0"/>
        <v>99.738014519249546</v>
      </c>
      <c r="G12" s="12">
        <f>100497+30414+150784</f>
        <v>281695</v>
      </c>
      <c r="I12" s="48">
        <f>I11+I10</f>
        <v>95532</v>
      </c>
    </row>
    <row r="13" spans="1:10" ht="21.75" customHeight="1" x14ac:dyDescent="0.25">
      <c r="A13" s="10">
        <v>2</v>
      </c>
      <c r="B13" s="38" t="s">
        <v>13</v>
      </c>
      <c r="C13" s="12"/>
      <c r="D13" s="12"/>
      <c r="E13" s="14"/>
      <c r="F13" s="19"/>
      <c r="G13" s="12"/>
      <c r="I13" s="1">
        <f>120696+189973</f>
        <v>310669</v>
      </c>
    </row>
    <row r="14" spans="1:10" s="17" customFormat="1" ht="21.75" hidden="1" customHeight="1" x14ac:dyDescent="0.25">
      <c r="A14" s="53" t="s">
        <v>14</v>
      </c>
      <c r="B14" s="37" t="s">
        <v>27</v>
      </c>
      <c r="C14" s="13">
        <v>91438</v>
      </c>
      <c r="D14" s="13">
        <v>36064</v>
      </c>
      <c r="E14" s="14">
        <f t="shared" ref="E14:E17" si="1">D14/C14*100</f>
        <v>39.440932653820077</v>
      </c>
      <c r="F14" s="19">
        <f t="shared" si="0"/>
        <v>118.57697113171567</v>
      </c>
      <c r="G14" s="13">
        <v>30414</v>
      </c>
      <c r="I14" s="56">
        <f>I12/I13</f>
        <v>0.30750412818787842</v>
      </c>
    </row>
    <row r="15" spans="1:10" s="17" customFormat="1" ht="21.75" hidden="1" customHeight="1" x14ac:dyDescent="0.25">
      <c r="A15" s="7" t="s">
        <v>22</v>
      </c>
      <c r="B15" s="37" t="s">
        <v>28</v>
      </c>
      <c r="C15" s="13">
        <f>10325+169915</f>
        <v>180240</v>
      </c>
      <c r="D15" s="13">
        <v>147845.5</v>
      </c>
      <c r="E15" s="14">
        <f t="shared" si="1"/>
        <v>82.027019529516195</v>
      </c>
      <c r="F15" s="19">
        <f t="shared" si="0"/>
        <v>98.051185802207129</v>
      </c>
      <c r="G15" s="13">
        <v>150784</v>
      </c>
    </row>
    <row r="16" spans="1:10" s="17" customFormat="1" ht="21.75" hidden="1" customHeight="1" x14ac:dyDescent="0.25">
      <c r="A16" s="52" t="s">
        <v>64</v>
      </c>
      <c r="B16" s="37" t="s">
        <v>77</v>
      </c>
      <c r="C16" s="13">
        <v>157471</v>
      </c>
      <c r="D16" s="13">
        <v>157471</v>
      </c>
      <c r="E16" s="14">
        <f t="shared" si="1"/>
        <v>100</v>
      </c>
      <c r="F16" s="19"/>
      <c r="G16" s="13"/>
    </row>
    <row r="17" spans="1:7" ht="21.75" customHeight="1" x14ac:dyDescent="0.25">
      <c r="A17" s="7" t="s">
        <v>14</v>
      </c>
      <c r="B17" s="37" t="s">
        <v>15</v>
      </c>
      <c r="C17" s="15">
        <v>157471</v>
      </c>
      <c r="D17" s="13">
        <f>322839</f>
        <v>322839</v>
      </c>
      <c r="E17" s="14">
        <f t="shared" si="1"/>
        <v>205.01489163083994</v>
      </c>
      <c r="F17" s="19"/>
      <c r="G17" s="13"/>
    </row>
    <row r="18" spans="1:7" ht="21.75" customHeight="1" x14ac:dyDescent="0.25">
      <c r="A18" s="7" t="s">
        <v>7</v>
      </c>
      <c r="B18" s="37" t="s">
        <v>16</v>
      </c>
      <c r="C18" s="13">
        <f>C19+C24</f>
        <v>807540</v>
      </c>
      <c r="D18" s="13">
        <f>D19+D24</f>
        <v>178315</v>
      </c>
      <c r="E18" s="16">
        <f>D18/C18*100</f>
        <v>22.081259132674543</v>
      </c>
      <c r="F18" s="19">
        <f t="shared" ref="F18" si="2">D18/G18%</f>
        <v>113.46658012624719</v>
      </c>
      <c r="G18" s="13">
        <f t="shared" ref="G18" si="3">G19+G24</f>
        <v>157152</v>
      </c>
    </row>
    <row r="19" spans="1:7" s="17" customFormat="1" ht="21.75" customHeight="1" x14ac:dyDescent="0.25">
      <c r="A19" s="7" t="s">
        <v>17</v>
      </c>
      <c r="B19" s="37" t="s">
        <v>18</v>
      </c>
      <c r="C19" s="13">
        <f>SUM(C20:C23)</f>
        <v>637625</v>
      </c>
      <c r="D19" s="13">
        <f>SUM(D20:D23)</f>
        <v>161880</v>
      </c>
      <c r="E19" s="16">
        <f>D19/C19*100</f>
        <v>25.387963144481475</v>
      </c>
      <c r="F19" s="19">
        <f t="shared" si="0"/>
        <v>120.81498619299947</v>
      </c>
      <c r="G19" s="13">
        <v>133990</v>
      </c>
    </row>
    <row r="20" spans="1:7" ht="18" customHeight="1" x14ac:dyDescent="0.25">
      <c r="A20" s="10">
        <v>1</v>
      </c>
      <c r="B20" s="38" t="s">
        <v>19</v>
      </c>
      <c r="C20" s="12">
        <v>83470</v>
      </c>
      <c r="D20" s="12">
        <f>54641-14553</f>
        <v>40088</v>
      </c>
      <c r="E20" s="14">
        <f>D20/C20*100</f>
        <v>48.026835988978078</v>
      </c>
      <c r="F20" s="19">
        <f t="shared" si="0"/>
        <v>129.28693520817879</v>
      </c>
      <c r="G20" s="12">
        <v>31007</v>
      </c>
    </row>
    <row r="21" spans="1:7" ht="18" customHeight="1" x14ac:dyDescent="0.25">
      <c r="A21" s="10">
        <v>2</v>
      </c>
      <c r="B21" s="38" t="s">
        <v>20</v>
      </c>
      <c r="C21" s="12">
        <v>541594</v>
      </c>
      <c r="D21" s="12">
        <f>123674-1882</f>
        <v>121792</v>
      </c>
      <c r="E21" s="14">
        <f>D21/C21*100</f>
        <v>22.487693733682427</v>
      </c>
      <c r="F21" s="19">
        <f t="shared" si="0"/>
        <v>118.26417952477594</v>
      </c>
      <c r="G21" s="12">
        <v>102983</v>
      </c>
    </row>
    <row r="22" spans="1:7" ht="30.75" hidden="1" customHeight="1" x14ac:dyDescent="0.25">
      <c r="A22" s="10"/>
      <c r="B22" s="38"/>
      <c r="C22" s="12"/>
      <c r="D22" s="12"/>
      <c r="E22" s="14"/>
      <c r="F22" s="19" t="e">
        <f t="shared" si="0"/>
        <v>#DIV/0!</v>
      </c>
      <c r="G22" s="12"/>
    </row>
    <row r="23" spans="1:7" ht="18" customHeight="1" x14ac:dyDescent="0.25">
      <c r="A23" s="10">
        <v>3</v>
      </c>
      <c r="B23" s="38" t="s">
        <v>72</v>
      </c>
      <c r="C23" s="12">
        <v>12561</v>
      </c>
      <c r="D23" s="12">
        <v>0</v>
      </c>
      <c r="E23" s="14">
        <f t="shared" ref="E23" si="4">D23/C23*100</f>
        <v>0</v>
      </c>
      <c r="F23" s="19"/>
      <c r="G23" s="12"/>
    </row>
    <row r="24" spans="1:7" ht="27.75" customHeight="1" x14ac:dyDescent="0.25">
      <c r="A24" s="7" t="s">
        <v>14</v>
      </c>
      <c r="B24" s="37" t="s">
        <v>23</v>
      </c>
      <c r="C24" s="13">
        <v>169915</v>
      </c>
      <c r="D24" s="13">
        <v>16435</v>
      </c>
      <c r="E24" s="19">
        <f>D24/C24*100</f>
        <v>9.6724833004737665</v>
      </c>
      <c r="F24" s="19">
        <f t="shared" si="0"/>
        <v>70.956739487090928</v>
      </c>
      <c r="G24" s="13">
        <v>23162</v>
      </c>
    </row>
    <row r="25" spans="1:7" x14ac:dyDescent="0.25">
      <c r="A25" s="3"/>
    </row>
    <row r="26" spans="1:7" x14ac:dyDescent="0.25">
      <c r="A26" s="3"/>
    </row>
  </sheetData>
  <mergeCells count="11">
    <mergeCell ref="A1:B1"/>
    <mergeCell ref="A2:B2"/>
    <mergeCell ref="E2:F2"/>
    <mergeCell ref="A7:A8"/>
    <mergeCell ref="B7:B8"/>
    <mergeCell ref="C7:C8"/>
    <mergeCell ref="D7:D8"/>
    <mergeCell ref="E7:F7"/>
    <mergeCell ref="A4:F4"/>
    <mergeCell ref="E6:F6"/>
    <mergeCell ref="A5:F5"/>
  </mergeCells>
  <pageMargins left="0.5" right="0.2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1" sqref="G1:G1048576"/>
    </sheetView>
  </sheetViews>
  <sheetFormatPr defaultRowHeight="15.75" x14ac:dyDescent="0.25"/>
  <cols>
    <col min="1" max="1" width="6.5703125" style="1" customWidth="1"/>
    <col min="2" max="2" width="52.28515625" style="1" customWidth="1"/>
    <col min="3" max="3" width="11.5703125" style="1" customWidth="1"/>
    <col min="4" max="4" width="10.85546875" style="1" customWidth="1"/>
    <col min="5" max="5" width="11.7109375" style="1" customWidth="1"/>
    <col min="6" max="6" width="11.5703125" style="1" customWidth="1"/>
    <col min="7" max="7" width="0" style="1" hidden="1" customWidth="1"/>
    <col min="8" max="16384" width="9.140625" style="1"/>
  </cols>
  <sheetData>
    <row r="1" spans="1:7" x14ac:dyDescent="0.25">
      <c r="A1" s="59" t="s">
        <v>24</v>
      </c>
      <c r="B1" s="59"/>
    </row>
    <row r="2" spans="1:7" x14ac:dyDescent="0.25">
      <c r="A2" s="60" t="s">
        <v>25</v>
      </c>
      <c r="B2" s="60"/>
      <c r="E2" s="61" t="s">
        <v>70</v>
      </c>
      <c r="F2" s="61"/>
    </row>
    <row r="4" spans="1:7" ht="21.75" customHeight="1" x14ac:dyDescent="0.25">
      <c r="A4" s="63" t="s">
        <v>84</v>
      </c>
      <c r="B4" s="63"/>
      <c r="C4" s="63"/>
      <c r="D4" s="63"/>
      <c r="E4" s="63"/>
      <c r="F4" s="63"/>
    </row>
    <row r="5" spans="1:7" s="41" customFormat="1" ht="21.75" customHeight="1" x14ac:dyDescent="0.25">
      <c r="A5" s="68" t="s">
        <v>81</v>
      </c>
      <c r="B5" s="68"/>
      <c r="C5" s="68"/>
      <c r="D5" s="68"/>
      <c r="E5" s="68"/>
      <c r="F5" s="68"/>
    </row>
    <row r="6" spans="1:7" ht="23.25" customHeight="1" x14ac:dyDescent="0.25">
      <c r="A6" s="20"/>
      <c r="E6" s="67" t="s">
        <v>1</v>
      </c>
      <c r="F6" s="67"/>
    </row>
    <row r="7" spans="1:7" ht="31.5" customHeight="1" x14ac:dyDescent="0.25">
      <c r="A7" s="62" t="s">
        <v>2</v>
      </c>
      <c r="B7" s="62" t="s">
        <v>3</v>
      </c>
      <c r="C7" s="62" t="s">
        <v>79</v>
      </c>
      <c r="D7" s="62" t="s">
        <v>83</v>
      </c>
      <c r="E7" s="62" t="s">
        <v>74</v>
      </c>
      <c r="F7" s="62"/>
    </row>
    <row r="8" spans="1:7" ht="38.25" customHeight="1" x14ac:dyDescent="0.25">
      <c r="A8" s="62"/>
      <c r="B8" s="62"/>
      <c r="C8" s="62"/>
      <c r="D8" s="62"/>
      <c r="E8" s="7" t="s">
        <v>4</v>
      </c>
      <c r="F8" s="7" t="s">
        <v>5</v>
      </c>
    </row>
    <row r="9" spans="1:7" x14ac:dyDescent="0.25">
      <c r="A9" s="10" t="s">
        <v>6</v>
      </c>
      <c r="B9" s="10" t="s">
        <v>7</v>
      </c>
      <c r="C9" s="10">
        <v>1</v>
      </c>
      <c r="D9" s="10">
        <v>2</v>
      </c>
      <c r="E9" s="10" t="s">
        <v>8</v>
      </c>
      <c r="F9" s="10">
        <v>4</v>
      </c>
    </row>
    <row r="10" spans="1:7" ht="21.75" customHeight="1" x14ac:dyDescent="0.25">
      <c r="A10" s="7" t="s">
        <v>6</v>
      </c>
      <c r="B10" s="9" t="s">
        <v>73</v>
      </c>
      <c r="C10" s="39">
        <f>C11</f>
        <v>240700</v>
      </c>
      <c r="D10" s="39">
        <f>D11</f>
        <v>67646.450000000012</v>
      </c>
      <c r="E10" s="40">
        <f>D10/C10*100</f>
        <v>28.104050685500624</v>
      </c>
      <c r="F10" s="26">
        <f>D10/G10%</f>
        <v>98.645935107546492</v>
      </c>
      <c r="G10" s="39">
        <f>G11</f>
        <v>68575</v>
      </c>
    </row>
    <row r="11" spans="1:7" ht="21.75" customHeight="1" x14ac:dyDescent="0.25">
      <c r="A11" s="7" t="s">
        <v>10</v>
      </c>
      <c r="B11" s="9" t="s">
        <v>12</v>
      </c>
      <c r="C11" s="23">
        <f>SUM(C12:C19)+C26+C27</f>
        <v>240700</v>
      </c>
      <c r="D11" s="23">
        <f>SUM(D12:D19)+D26+D27</f>
        <v>67646.450000000012</v>
      </c>
      <c r="E11" s="26">
        <f>D11/C11*100</f>
        <v>28.104050685500624</v>
      </c>
      <c r="F11" s="26">
        <f>D11/G11%</f>
        <v>98.645935107546492</v>
      </c>
      <c r="G11" s="23">
        <f>SUM(G12:G19)+G26+G27</f>
        <v>68575</v>
      </c>
    </row>
    <row r="12" spans="1:7" ht="21.75" customHeight="1" x14ac:dyDescent="0.25">
      <c r="A12" s="10">
        <v>1</v>
      </c>
      <c r="B12" s="11" t="s">
        <v>29</v>
      </c>
      <c r="C12" s="24"/>
      <c r="D12" s="24"/>
      <c r="E12" s="24"/>
      <c r="F12" s="26"/>
      <c r="G12" s="24"/>
    </row>
    <row r="13" spans="1:7" ht="21.75" customHeight="1" x14ac:dyDescent="0.25">
      <c r="A13" s="10">
        <v>2</v>
      </c>
      <c r="B13" s="11" t="s">
        <v>30</v>
      </c>
      <c r="C13" s="24"/>
      <c r="D13" s="24"/>
      <c r="E13" s="24"/>
      <c r="F13" s="26"/>
      <c r="G13" s="24"/>
    </row>
    <row r="14" spans="1:7" ht="21.75" customHeight="1" x14ac:dyDescent="0.25">
      <c r="A14" s="10">
        <v>3</v>
      </c>
      <c r="B14" s="11" t="s">
        <v>31</v>
      </c>
      <c r="C14" s="24">
        <v>116600</v>
      </c>
      <c r="D14" s="24">
        <v>37054.800000000003</v>
      </c>
      <c r="E14" s="22">
        <f>D14/C14*100</f>
        <v>31.779416809605493</v>
      </c>
      <c r="F14" s="25">
        <f t="shared" ref="F14:F31" si="0">D14/G14%</f>
        <v>119.55861000871165</v>
      </c>
      <c r="G14" s="24">
        <f>30993</f>
        <v>30993</v>
      </c>
    </row>
    <row r="15" spans="1:7" ht="21.75" customHeight="1" x14ac:dyDescent="0.25">
      <c r="A15" s="10">
        <v>4</v>
      </c>
      <c r="B15" s="11" t="s">
        <v>32</v>
      </c>
      <c r="C15" s="24">
        <v>37000</v>
      </c>
      <c r="D15" s="24">
        <v>6748.9</v>
      </c>
      <c r="E15" s="22">
        <f>D15/C15*100</f>
        <v>18.240270270270269</v>
      </c>
      <c r="F15" s="25">
        <f t="shared" si="0"/>
        <v>94.841202922990448</v>
      </c>
      <c r="G15" s="24">
        <v>7116</v>
      </c>
    </row>
    <row r="16" spans="1:7" ht="21.75" customHeight="1" x14ac:dyDescent="0.25">
      <c r="A16" s="10">
        <v>5</v>
      </c>
      <c r="B16" s="11" t="s">
        <v>33</v>
      </c>
      <c r="C16" s="24"/>
      <c r="D16" s="24"/>
      <c r="E16" s="22">
        <v>0</v>
      </c>
      <c r="F16" s="26"/>
      <c r="G16" s="24"/>
    </row>
    <row r="17" spans="1:9" ht="21.75" customHeight="1" x14ac:dyDescent="0.25">
      <c r="A17" s="10">
        <v>6</v>
      </c>
      <c r="B17" s="11" t="s">
        <v>34</v>
      </c>
      <c r="C17" s="24">
        <v>20000</v>
      </c>
      <c r="D17" s="24">
        <v>3405.8</v>
      </c>
      <c r="E17" s="22">
        <f t="shared" ref="E17:E31" si="1">D17/C17*100</f>
        <v>17.029</v>
      </c>
      <c r="F17" s="25">
        <f t="shared" si="0"/>
        <v>64.211915535444945</v>
      </c>
      <c r="G17" s="24">
        <v>5304</v>
      </c>
    </row>
    <row r="18" spans="1:9" ht="21.75" customHeight="1" x14ac:dyDescent="0.25">
      <c r="A18" s="10">
        <v>7</v>
      </c>
      <c r="B18" s="11" t="s">
        <v>35</v>
      </c>
      <c r="C18" s="24">
        <v>3630</v>
      </c>
      <c r="D18" s="24">
        <v>3543.35</v>
      </c>
      <c r="E18" s="22">
        <f t="shared" si="1"/>
        <v>97.612947658402206</v>
      </c>
      <c r="F18" s="25">
        <f t="shared" si="0"/>
        <v>193.20338058887677</v>
      </c>
      <c r="G18" s="24">
        <v>1834</v>
      </c>
    </row>
    <row r="19" spans="1:9" ht="21.75" customHeight="1" x14ac:dyDescent="0.25">
      <c r="A19" s="10">
        <v>8</v>
      </c>
      <c r="B19" s="11" t="s">
        <v>36</v>
      </c>
      <c r="C19" s="24">
        <f>C20+C21+C22+C23</f>
        <v>50620</v>
      </c>
      <c r="D19" s="24">
        <f t="shared" ref="D19" si="2">D20+D21+D22+D23</f>
        <v>14281.6</v>
      </c>
      <c r="E19" s="22">
        <f t="shared" si="1"/>
        <v>28.213354405373369</v>
      </c>
      <c r="F19" s="25">
        <f t="shared" si="0"/>
        <v>103.54988399071927</v>
      </c>
      <c r="G19" s="24">
        <f t="shared" ref="G19" si="3">G20+G21+G22+G23</f>
        <v>13792</v>
      </c>
    </row>
    <row r="20" spans="1:9" ht="21.75" customHeight="1" x14ac:dyDescent="0.25">
      <c r="A20" s="10" t="s">
        <v>37</v>
      </c>
      <c r="B20" s="21" t="s">
        <v>38</v>
      </c>
      <c r="C20" s="45"/>
      <c r="D20" s="45"/>
      <c r="E20" s="46">
        <v>0</v>
      </c>
      <c r="F20" s="26"/>
      <c r="G20" s="45"/>
    </row>
    <row r="21" spans="1:9" ht="21.75" customHeight="1" x14ac:dyDescent="0.25">
      <c r="A21" s="10" t="s">
        <v>37</v>
      </c>
      <c r="B21" s="21" t="s">
        <v>39</v>
      </c>
      <c r="C21" s="45">
        <v>120</v>
      </c>
      <c r="D21" s="45">
        <v>61</v>
      </c>
      <c r="E21" s="46">
        <f t="shared" si="1"/>
        <v>50.833333333333329</v>
      </c>
      <c r="F21" s="46">
        <f t="shared" si="0"/>
        <v>129.78723404255319</v>
      </c>
      <c r="G21" s="45">
        <v>47</v>
      </c>
    </row>
    <row r="22" spans="1:9" ht="21.75" customHeight="1" x14ac:dyDescent="0.25">
      <c r="A22" s="10" t="s">
        <v>37</v>
      </c>
      <c r="B22" s="21" t="s">
        <v>47</v>
      </c>
      <c r="C22" s="45">
        <v>45000</v>
      </c>
      <c r="D22" s="45">
        <v>9380</v>
      </c>
      <c r="E22" s="46">
        <f t="shared" si="1"/>
        <v>20.844444444444441</v>
      </c>
      <c r="F22" s="46">
        <f t="shared" si="0"/>
        <v>70.452155625657213</v>
      </c>
      <c r="G22" s="45">
        <v>13314</v>
      </c>
    </row>
    <row r="23" spans="1:9" ht="21.75" customHeight="1" x14ac:dyDescent="0.25">
      <c r="A23" s="10" t="s">
        <v>37</v>
      </c>
      <c r="B23" s="21" t="s">
        <v>40</v>
      </c>
      <c r="C23" s="45">
        <v>5500</v>
      </c>
      <c r="D23" s="45">
        <v>4840.6000000000004</v>
      </c>
      <c r="E23" s="46">
        <f t="shared" si="1"/>
        <v>88.010909090909095</v>
      </c>
      <c r="F23" s="46">
        <f t="shared" si="0"/>
        <v>1123.109048723898</v>
      </c>
      <c r="G23" s="45">
        <v>431</v>
      </c>
    </row>
    <row r="24" spans="1:9" ht="24" customHeight="1" x14ac:dyDescent="0.25">
      <c r="A24" s="10" t="s">
        <v>37</v>
      </c>
      <c r="B24" s="21" t="s">
        <v>41</v>
      </c>
      <c r="C24" s="45"/>
      <c r="D24" s="45"/>
      <c r="E24" s="46">
        <v>0</v>
      </c>
      <c r="F24" s="26"/>
      <c r="G24" s="45"/>
    </row>
    <row r="25" spans="1:9" ht="21.75" hidden="1" customHeight="1" x14ac:dyDescent="0.25">
      <c r="A25" s="10">
        <v>9</v>
      </c>
      <c r="B25" s="11" t="s">
        <v>42</v>
      </c>
      <c r="C25" s="24">
        <v>0</v>
      </c>
      <c r="D25" s="24">
        <v>0</v>
      </c>
      <c r="E25" s="25">
        <v>0</v>
      </c>
      <c r="F25" s="26" t="e">
        <f t="shared" si="0"/>
        <v>#DIV/0!</v>
      </c>
      <c r="G25" s="24">
        <v>0</v>
      </c>
    </row>
    <row r="26" spans="1:9" ht="21.75" customHeight="1" x14ac:dyDescent="0.25">
      <c r="A26" s="10">
        <v>9</v>
      </c>
      <c r="B26" s="11" t="s">
        <v>43</v>
      </c>
      <c r="C26" s="24">
        <v>12000</v>
      </c>
      <c r="D26" s="24">
        <v>2482</v>
      </c>
      <c r="E26" s="25">
        <f t="shared" si="1"/>
        <v>20.683333333333334</v>
      </c>
      <c r="F26" s="26">
        <f t="shared" si="0"/>
        <v>26.40144665461121</v>
      </c>
      <c r="G26" s="24">
        <v>9401</v>
      </c>
    </row>
    <row r="27" spans="1:9" ht="21.75" customHeight="1" x14ac:dyDescent="0.25">
      <c r="A27" s="10">
        <v>10</v>
      </c>
      <c r="B27" s="11" t="s">
        <v>48</v>
      </c>
      <c r="C27" s="24">
        <v>850</v>
      </c>
      <c r="D27" s="24">
        <v>130</v>
      </c>
      <c r="E27" s="25">
        <f t="shared" si="1"/>
        <v>15.294117647058824</v>
      </c>
      <c r="F27" s="26">
        <f t="shared" si="0"/>
        <v>96.296296296296291</v>
      </c>
      <c r="G27" s="24">
        <v>135</v>
      </c>
    </row>
    <row r="28" spans="1:9" ht="21.75" customHeight="1" x14ac:dyDescent="0.25">
      <c r="A28" s="7" t="s">
        <v>14</v>
      </c>
      <c r="B28" s="9" t="s">
        <v>13</v>
      </c>
      <c r="C28" s="24"/>
      <c r="D28" s="24"/>
      <c r="E28" s="25">
        <v>0</v>
      </c>
      <c r="F28" s="26"/>
      <c r="G28" s="24"/>
    </row>
    <row r="29" spans="1:9" ht="33.75" customHeight="1" x14ac:dyDescent="0.25">
      <c r="A29" s="7" t="s">
        <v>7</v>
      </c>
      <c r="B29" s="9" t="s">
        <v>44</v>
      </c>
      <c r="C29" s="23">
        <f>C30+C31</f>
        <v>378391</v>
      </c>
      <c r="D29" s="23">
        <f t="shared" ref="D29" si="4">D30+D31</f>
        <v>97047</v>
      </c>
      <c r="E29" s="26">
        <f t="shared" si="1"/>
        <v>25.647280194296375</v>
      </c>
      <c r="F29" s="26">
        <f t="shared" si="0"/>
        <v>96.567061703334431</v>
      </c>
      <c r="G29" s="23">
        <f t="shared" ref="G29" si="5">G30+G31</f>
        <v>100497</v>
      </c>
      <c r="I29" s="42"/>
    </row>
    <row r="30" spans="1:9" ht="21.75" customHeight="1" x14ac:dyDescent="0.25">
      <c r="A30" s="10">
        <v>1</v>
      </c>
      <c r="B30" s="11" t="s">
        <v>45</v>
      </c>
      <c r="C30" s="24">
        <v>144191</v>
      </c>
      <c r="D30" s="24">
        <v>30869</v>
      </c>
      <c r="E30" s="25">
        <f t="shared" si="1"/>
        <v>21.408409678828775</v>
      </c>
      <c r="F30" s="25">
        <f t="shared" si="0"/>
        <v>96.701334502850685</v>
      </c>
      <c r="G30" s="24">
        <v>31922</v>
      </c>
    </row>
    <row r="31" spans="1:9" ht="21.75" customHeight="1" x14ac:dyDescent="0.25">
      <c r="A31" s="10">
        <v>2</v>
      </c>
      <c r="B31" s="11" t="s">
        <v>46</v>
      </c>
      <c r="C31" s="24">
        <v>234200</v>
      </c>
      <c r="D31" s="24">
        <v>66178</v>
      </c>
      <c r="E31" s="22">
        <f t="shared" si="1"/>
        <v>28.257045260461144</v>
      </c>
      <c r="F31" s="25">
        <f t="shared" si="0"/>
        <v>96.504557054320088</v>
      </c>
      <c r="G31" s="24">
        <v>68575</v>
      </c>
    </row>
    <row r="32" spans="1:9" x14ac:dyDescent="0.25">
      <c r="A32" s="2"/>
    </row>
  </sheetData>
  <mergeCells count="11">
    <mergeCell ref="A1:B1"/>
    <mergeCell ref="A2:B2"/>
    <mergeCell ref="E2:F2"/>
    <mergeCell ref="A7:A8"/>
    <mergeCell ref="B7:B8"/>
    <mergeCell ref="C7:C8"/>
    <mergeCell ref="D7:D8"/>
    <mergeCell ref="E7:F7"/>
    <mergeCell ref="A4:F4"/>
    <mergeCell ref="E6:F6"/>
    <mergeCell ref="A5:F5"/>
  </mergeCells>
  <pageMargins left="0.25" right="0.25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" workbookViewId="0">
      <selection activeCell="D10" sqref="D10"/>
    </sheetView>
  </sheetViews>
  <sheetFormatPr defaultRowHeight="15.75" x14ac:dyDescent="0.25"/>
  <cols>
    <col min="1" max="1" width="5.140625" style="1" customWidth="1"/>
    <col min="2" max="2" width="56.7109375" style="1" customWidth="1"/>
    <col min="3" max="3" width="11.5703125" style="1" customWidth="1"/>
    <col min="4" max="4" width="12" style="1" customWidth="1"/>
    <col min="5" max="5" width="11.5703125" style="1" customWidth="1"/>
    <col min="6" max="6" width="12.42578125" style="1" customWidth="1"/>
    <col min="7" max="7" width="11.7109375" style="1" hidden="1" customWidth="1"/>
    <col min="8" max="8" width="15.140625" style="1" hidden="1" customWidth="1"/>
    <col min="9" max="16384" width="9.140625" style="1"/>
  </cols>
  <sheetData>
    <row r="1" spans="1:8" x14ac:dyDescent="0.25">
      <c r="A1" s="59" t="s">
        <v>24</v>
      </c>
      <c r="B1" s="59"/>
    </row>
    <row r="2" spans="1:8" x14ac:dyDescent="0.25">
      <c r="A2" s="60" t="s">
        <v>25</v>
      </c>
      <c r="B2" s="60"/>
      <c r="E2" s="61" t="s">
        <v>63</v>
      </c>
      <c r="F2" s="61"/>
    </row>
    <row r="4" spans="1:8" ht="21.75" customHeight="1" x14ac:dyDescent="0.25">
      <c r="A4" s="63" t="s">
        <v>87</v>
      </c>
      <c r="B4" s="63"/>
      <c r="C4" s="63"/>
      <c r="D4" s="63"/>
      <c r="E4" s="63"/>
      <c r="F4" s="63"/>
    </row>
    <row r="5" spans="1:8" s="41" customFormat="1" ht="21.75" customHeight="1" x14ac:dyDescent="0.25">
      <c r="A5" s="68" t="s">
        <v>81</v>
      </c>
      <c r="B5" s="68"/>
      <c r="C5" s="68"/>
      <c r="D5" s="68"/>
      <c r="E5" s="68"/>
      <c r="F5" s="68"/>
    </row>
    <row r="6" spans="1:8" ht="24" customHeight="1" x14ac:dyDescent="0.25">
      <c r="A6" s="20"/>
      <c r="E6" s="78" t="s">
        <v>1</v>
      </c>
      <c r="F6" s="78"/>
    </row>
    <row r="7" spans="1:8" ht="32.25" customHeight="1" x14ac:dyDescent="0.25">
      <c r="A7" s="62" t="s">
        <v>2</v>
      </c>
      <c r="B7" s="62" t="s">
        <v>3</v>
      </c>
      <c r="C7" s="62" t="s">
        <v>79</v>
      </c>
      <c r="D7" s="62" t="s">
        <v>88</v>
      </c>
      <c r="E7" s="62" t="s">
        <v>74</v>
      </c>
      <c r="F7" s="62"/>
    </row>
    <row r="8" spans="1:8" ht="31.5" customHeight="1" x14ac:dyDescent="0.25">
      <c r="A8" s="62"/>
      <c r="B8" s="62"/>
      <c r="C8" s="62"/>
      <c r="D8" s="62"/>
      <c r="E8" s="62" t="s">
        <v>4</v>
      </c>
      <c r="F8" s="79" t="s">
        <v>76</v>
      </c>
    </row>
    <row r="9" spans="1:8" ht="10.5" customHeight="1" x14ac:dyDescent="0.25">
      <c r="A9" s="62"/>
      <c r="B9" s="62"/>
      <c r="C9" s="62"/>
      <c r="D9" s="62"/>
      <c r="E9" s="62"/>
      <c r="F9" s="80"/>
    </row>
    <row r="10" spans="1:8" s="5" customFormat="1" ht="18.75" customHeight="1" x14ac:dyDescent="0.25">
      <c r="A10" s="27" t="s">
        <v>6</v>
      </c>
      <c r="B10" s="27" t="s">
        <v>7</v>
      </c>
      <c r="C10" s="27">
        <v>1</v>
      </c>
      <c r="D10" s="27">
        <v>2</v>
      </c>
      <c r="E10" s="27" t="s">
        <v>8</v>
      </c>
      <c r="F10" s="27">
        <v>4</v>
      </c>
    </row>
    <row r="11" spans="1:8" ht="20.25" customHeight="1" x14ac:dyDescent="0.25">
      <c r="A11" s="33"/>
      <c r="B11" s="9" t="s">
        <v>16</v>
      </c>
      <c r="C11" s="13">
        <f>C12+C33+C37</f>
        <v>807540</v>
      </c>
      <c r="D11" s="13">
        <f>D12+D33+D37</f>
        <v>178315.4</v>
      </c>
      <c r="E11" s="16">
        <f>D11/C11*100</f>
        <v>22.081308665824604</v>
      </c>
      <c r="F11" s="16">
        <f>D11/G11%</f>
        <v>113.59911829724339</v>
      </c>
      <c r="G11" s="13">
        <f>G12+G33+G37</f>
        <v>156969</v>
      </c>
      <c r="H11" s="48">
        <f>528270-C11</f>
        <v>-279270</v>
      </c>
    </row>
    <row r="12" spans="1:8" s="17" customFormat="1" ht="20.25" customHeight="1" x14ac:dyDescent="0.25">
      <c r="A12" s="33" t="s">
        <v>6</v>
      </c>
      <c r="B12" s="9" t="s">
        <v>49</v>
      </c>
      <c r="C12" s="13">
        <f>C13+C16+C30+C31+C32</f>
        <v>637625</v>
      </c>
      <c r="D12" s="13">
        <f>D13+D16+D30+D31+D32</f>
        <v>161879.79999999999</v>
      </c>
      <c r="E12" s="16">
        <f>D12/C12*100</f>
        <v>25.387931778082727</v>
      </c>
      <c r="F12" s="16">
        <f t="shared" ref="F12:F36" si="0">D12/G12%</f>
        <v>120.98006830733817</v>
      </c>
      <c r="G12" s="13">
        <f>G13+G16+G30+G31+G32</f>
        <v>133807</v>
      </c>
    </row>
    <row r="13" spans="1:8" ht="20.25" customHeight="1" x14ac:dyDescent="0.25">
      <c r="A13" s="33" t="s">
        <v>10</v>
      </c>
      <c r="B13" s="9" t="s">
        <v>19</v>
      </c>
      <c r="C13" s="13">
        <f>SUM(C14:C15)</f>
        <v>83470</v>
      </c>
      <c r="D13" s="13">
        <f>SUM(D14:D15)</f>
        <v>40087.800000000003</v>
      </c>
      <c r="E13" s="16">
        <f>D13/C13*100</f>
        <v>48.026596381933636</v>
      </c>
      <c r="F13" s="16">
        <f t="shared" si="0"/>
        <v>129.28629019253719</v>
      </c>
      <c r="G13" s="13">
        <f>SUM(G14:G15)</f>
        <v>31007</v>
      </c>
      <c r="H13" s="54">
        <f>61124+63618</f>
        <v>124742</v>
      </c>
    </row>
    <row r="14" spans="1:8" ht="20.25" customHeight="1" x14ac:dyDescent="0.25">
      <c r="A14" s="34">
        <v>1</v>
      </c>
      <c r="B14" s="11" t="s">
        <v>85</v>
      </c>
      <c r="C14" s="12">
        <f>77051-3500</f>
        <v>73551</v>
      </c>
      <c r="D14" s="12">
        <f>54640.8-14553-9919</f>
        <v>30168.800000000003</v>
      </c>
      <c r="E14" s="14">
        <f t="shared" ref="E14:E36" si="1">D14/C14*100</f>
        <v>41.017525254585259</v>
      </c>
      <c r="F14" s="14">
        <f t="shared" si="0"/>
        <v>107.71878458956691</v>
      </c>
      <c r="G14" s="12">
        <f>1849+26158</f>
        <v>28007</v>
      </c>
      <c r="H14" s="55">
        <f>120696+189973</f>
        <v>310669</v>
      </c>
    </row>
    <row r="15" spans="1:8" ht="20.25" customHeight="1" x14ac:dyDescent="0.25">
      <c r="A15" s="34">
        <v>2</v>
      </c>
      <c r="B15" s="11" t="s">
        <v>86</v>
      </c>
      <c r="C15" s="12">
        <f>3500+6419</f>
        <v>9919</v>
      </c>
      <c r="D15" s="12">
        <f>C15</f>
        <v>9919</v>
      </c>
      <c r="E15" s="14">
        <f t="shared" si="1"/>
        <v>100</v>
      </c>
      <c r="F15" s="14">
        <f t="shared" si="0"/>
        <v>330.63333333333333</v>
      </c>
      <c r="G15" s="12">
        <v>3000</v>
      </c>
      <c r="H15" s="55">
        <f>31922+63618</f>
        <v>95540</v>
      </c>
    </row>
    <row r="16" spans="1:8" s="17" customFormat="1" ht="20.25" customHeight="1" x14ac:dyDescent="0.25">
      <c r="A16" s="33" t="s">
        <v>14</v>
      </c>
      <c r="B16" s="9" t="s">
        <v>20</v>
      </c>
      <c r="C16" s="13">
        <v>541594</v>
      </c>
      <c r="D16" s="13">
        <f>123674-1882</f>
        <v>121792</v>
      </c>
      <c r="E16" s="16">
        <f>D16/C16*100</f>
        <v>22.487693733682427</v>
      </c>
      <c r="F16" s="16">
        <f t="shared" si="0"/>
        <v>118.47470817120623</v>
      </c>
      <c r="G16" s="13">
        <f>SUM(G18:G28)</f>
        <v>102800</v>
      </c>
      <c r="H16" s="49">
        <f>C16+14000</f>
        <v>555594</v>
      </c>
    </row>
    <row r="17" spans="1:7" ht="20.25" customHeight="1" x14ac:dyDescent="0.25">
      <c r="A17" s="34"/>
      <c r="B17" s="21" t="s">
        <v>50</v>
      </c>
      <c r="C17" s="12"/>
      <c r="D17" s="12"/>
      <c r="E17" s="16"/>
      <c r="F17" s="16"/>
      <c r="G17" s="12"/>
    </row>
    <row r="18" spans="1:7" ht="20.25" customHeight="1" x14ac:dyDescent="0.25">
      <c r="A18" s="34">
        <v>1</v>
      </c>
      <c r="B18" s="11" t="s">
        <v>51</v>
      </c>
      <c r="C18" s="12">
        <v>321650</v>
      </c>
      <c r="D18" s="12">
        <v>65204</v>
      </c>
      <c r="E18" s="14">
        <f t="shared" si="1"/>
        <v>20.271723923519353</v>
      </c>
      <c r="F18" s="14">
        <f t="shared" si="0"/>
        <v>122.8826655610418</v>
      </c>
      <c r="G18" s="12">
        <v>53062</v>
      </c>
    </row>
    <row r="19" spans="1:7" ht="20.25" customHeight="1" x14ac:dyDescent="0.25">
      <c r="A19" s="34">
        <v>2</v>
      </c>
      <c r="B19" s="11" t="s">
        <v>52</v>
      </c>
      <c r="C19" s="12">
        <v>117</v>
      </c>
      <c r="D19" s="12">
        <v>0</v>
      </c>
      <c r="E19" s="14">
        <f t="shared" si="1"/>
        <v>0</v>
      </c>
      <c r="F19" s="16"/>
      <c r="G19" s="12">
        <v>0</v>
      </c>
    </row>
    <row r="20" spans="1:7" ht="20.25" customHeight="1" x14ac:dyDescent="0.25">
      <c r="A20" s="34">
        <v>3</v>
      </c>
      <c r="B20" s="11" t="s">
        <v>53</v>
      </c>
      <c r="C20" s="12">
        <v>2000</v>
      </c>
      <c r="D20" s="12">
        <v>618</v>
      </c>
      <c r="E20" s="14">
        <f t="shared" si="1"/>
        <v>30.9</v>
      </c>
      <c r="F20" s="16"/>
      <c r="G20" s="12"/>
    </row>
    <row r="21" spans="1:7" ht="20.25" customHeight="1" x14ac:dyDescent="0.25">
      <c r="A21" s="34">
        <v>4</v>
      </c>
      <c r="B21" s="11" t="s">
        <v>54</v>
      </c>
      <c r="C21" s="69">
        <f>196+6575</f>
        <v>6771</v>
      </c>
      <c r="D21" s="69">
        <f>853.8+282.9+448.2</f>
        <v>1584.8999999999999</v>
      </c>
      <c r="E21" s="72">
        <f t="shared" si="1"/>
        <v>23.407177669472752</v>
      </c>
      <c r="F21" s="75">
        <f t="shared" si="0"/>
        <v>113.85775862068965</v>
      </c>
      <c r="G21" s="29">
        <f>1323+49+20</f>
        <v>1392</v>
      </c>
    </row>
    <row r="22" spans="1:7" ht="20.25" customHeight="1" x14ac:dyDescent="0.25">
      <c r="A22" s="34">
        <v>5</v>
      </c>
      <c r="B22" s="11" t="s">
        <v>55</v>
      </c>
      <c r="C22" s="70"/>
      <c r="D22" s="70"/>
      <c r="E22" s="73"/>
      <c r="F22" s="76"/>
      <c r="G22" s="57"/>
    </row>
    <row r="23" spans="1:7" ht="20.25" customHeight="1" x14ac:dyDescent="0.25">
      <c r="A23" s="34">
        <v>6</v>
      </c>
      <c r="B23" s="11" t="s">
        <v>56</v>
      </c>
      <c r="C23" s="71"/>
      <c r="D23" s="71"/>
      <c r="E23" s="74"/>
      <c r="F23" s="77"/>
      <c r="G23" s="58"/>
    </row>
    <row r="24" spans="1:7" ht="20.25" customHeight="1" x14ac:dyDescent="0.25">
      <c r="A24" s="34">
        <v>7</v>
      </c>
      <c r="B24" s="11" t="s">
        <v>57</v>
      </c>
      <c r="C24" s="12">
        <v>4200</v>
      </c>
      <c r="D24" s="12">
        <v>40</v>
      </c>
      <c r="E24" s="14">
        <f t="shared" si="1"/>
        <v>0.95238095238095244</v>
      </c>
      <c r="F24" s="14">
        <f t="shared" si="0"/>
        <v>235.29411764705881</v>
      </c>
      <c r="G24" s="12">
        <v>17</v>
      </c>
    </row>
    <row r="25" spans="1:7" ht="20.25" customHeight="1" x14ac:dyDescent="0.25">
      <c r="A25" s="34">
        <v>8</v>
      </c>
      <c r="B25" s="11" t="s">
        <v>58</v>
      </c>
      <c r="C25" s="12">
        <v>19230</v>
      </c>
      <c r="D25" s="12">
        <f>2093-15</f>
        <v>2078</v>
      </c>
      <c r="E25" s="14">
        <f t="shared" si="1"/>
        <v>10.806032241289651</v>
      </c>
      <c r="F25" s="14">
        <f t="shared" si="0"/>
        <v>143.90581717451525</v>
      </c>
      <c r="G25" s="12">
        <v>1444</v>
      </c>
    </row>
    <row r="26" spans="1:7" ht="20.25" customHeight="1" x14ac:dyDescent="0.25">
      <c r="A26" s="34">
        <v>9</v>
      </c>
      <c r="B26" s="11" t="s">
        <v>59</v>
      </c>
      <c r="C26" s="12">
        <v>126845</v>
      </c>
      <c r="D26" s="12">
        <v>29403</v>
      </c>
      <c r="E26" s="14">
        <f t="shared" si="1"/>
        <v>23.18025937167409</v>
      </c>
      <c r="F26" s="14">
        <f t="shared" si="0"/>
        <v>108.43013607699966</v>
      </c>
      <c r="G26" s="12">
        <v>27117</v>
      </c>
    </row>
    <row r="27" spans="1:7" ht="20.25" customHeight="1" x14ac:dyDescent="0.25">
      <c r="A27" s="34">
        <v>10</v>
      </c>
      <c r="B27" s="11" t="s">
        <v>60</v>
      </c>
      <c r="C27" s="12">
        <v>23121</v>
      </c>
      <c r="D27" s="12">
        <f>14586-1611</f>
        <v>12975</v>
      </c>
      <c r="E27" s="14">
        <f t="shared" si="1"/>
        <v>56.117814973400804</v>
      </c>
      <c r="F27" s="14">
        <f t="shared" si="0"/>
        <v>119.91682070240296</v>
      </c>
      <c r="G27" s="12">
        <v>10820</v>
      </c>
    </row>
    <row r="28" spans="1:7" ht="20.25" customHeight="1" x14ac:dyDescent="0.25">
      <c r="A28" s="34">
        <v>11</v>
      </c>
      <c r="B28" s="11" t="s">
        <v>65</v>
      </c>
      <c r="C28" s="12">
        <v>34134</v>
      </c>
      <c r="D28" s="12">
        <f>6624+3374-16.5-142</f>
        <v>9839.5</v>
      </c>
      <c r="E28" s="14">
        <f t="shared" si="1"/>
        <v>28.826097146540107</v>
      </c>
      <c r="F28" s="14">
        <f t="shared" si="0"/>
        <v>109.96312025033527</v>
      </c>
      <c r="G28" s="12">
        <v>8948</v>
      </c>
    </row>
    <row r="29" spans="1:7" ht="36.75" hidden="1" customHeight="1" x14ac:dyDescent="0.25">
      <c r="A29" s="10">
        <v>14</v>
      </c>
      <c r="B29" s="50" t="s">
        <v>69</v>
      </c>
      <c r="C29" s="51"/>
      <c r="D29" s="12"/>
      <c r="E29" s="14"/>
      <c r="F29" s="16" t="e">
        <f t="shared" si="0"/>
        <v>#DIV/0!</v>
      </c>
      <c r="G29" s="12"/>
    </row>
    <row r="30" spans="1:7" ht="20.25" customHeight="1" x14ac:dyDescent="0.25">
      <c r="A30" s="33" t="s">
        <v>22</v>
      </c>
      <c r="B30" s="9" t="s">
        <v>21</v>
      </c>
      <c r="C30" s="13">
        <v>12561</v>
      </c>
      <c r="D30" s="13"/>
      <c r="E30" s="16">
        <f t="shared" si="1"/>
        <v>0</v>
      </c>
      <c r="F30" s="16"/>
      <c r="G30" s="13"/>
    </row>
    <row r="31" spans="1:7" ht="20.25" customHeight="1" x14ac:dyDescent="0.25">
      <c r="A31" s="35" t="s">
        <v>64</v>
      </c>
      <c r="B31" s="28" t="s">
        <v>75</v>
      </c>
      <c r="C31" s="47"/>
      <c r="D31" s="47"/>
      <c r="E31" s="16"/>
      <c r="F31" s="16"/>
      <c r="G31" s="47"/>
    </row>
    <row r="32" spans="1:7" s="31" customFormat="1" ht="29.25" hidden="1" customHeight="1" x14ac:dyDescent="0.25">
      <c r="A32" s="32"/>
      <c r="B32" s="36"/>
      <c r="C32" s="30"/>
      <c r="D32" s="29"/>
      <c r="E32" s="16"/>
      <c r="F32" s="16" t="e">
        <f t="shared" si="0"/>
        <v>#DIV/0!</v>
      </c>
      <c r="G32" s="29"/>
    </row>
    <row r="33" spans="1:7" s="17" customFormat="1" ht="19.5" customHeight="1" x14ac:dyDescent="0.25">
      <c r="A33" s="33" t="s">
        <v>7</v>
      </c>
      <c r="B33" s="9" t="s">
        <v>67</v>
      </c>
      <c r="C33" s="13">
        <f>SUM(C34:C36)</f>
        <v>169915</v>
      </c>
      <c r="D33" s="13">
        <f>SUM(D34:D36)</f>
        <v>16435.599999999999</v>
      </c>
      <c r="E33" s="16">
        <f t="shared" si="1"/>
        <v>9.6728364182091031</v>
      </c>
      <c r="F33" s="16">
        <f t="shared" si="0"/>
        <v>70.959329936965716</v>
      </c>
      <c r="G33" s="13">
        <f>SUM(G34:G36)</f>
        <v>23162</v>
      </c>
    </row>
    <row r="34" spans="1:7" ht="18" customHeight="1" x14ac:dyDescent="0.25">
      <c r="A34" s="34">
        <v>1</v>
      </c>
      <c r="B34" s="11" t="s">
        <v>61</v>
      </c>
      <c r="C34" s="12">
        <v>85960</v>
      </c>
      <c r="D34" s="12">
        <v>3624</v>
      </c>
      <c r="E34" s="14"/>
      <c r="F34" s="16"/>
      <c r="G34" s="13">
        <v>0</v>
      </c>
    </row>
    <row r="35" spans="1:7" ht="18" customHeight="1" x14ac:dyDescent="0.25">
      <c r="A35" s="34">
        <v>2</v>
      </c>
      <c r="B35" s="11" t="s">
        <v>78</v>
      </c>
      <c r="C35" s="12">
        <v>62481</v>
      </c>
      <c r="D35" s="12">
        <v>10965</v>
      </c>
      <c r="E35" s="14"/>
      <c r="F35" s="14">
        <f t="shared" si="0"/>
        <v>51.61943319838057</v>
      </c>
      <c r="G35" s="12">
        <v>21242</v>
      </c>
    </row>
    <row r="36" spans="1:7" ht="18" customHeight="1" x14ac:dyDescent="0.25">
      <c r="A36" s="34">
        <v>3</v>
      </c>
      <c r="B36" s="11" t="s">
        <v>62</v>
      </c>
      <c r="C36" s="12">
        <v>21474</v>
      </c>
      <c r="D36" s="12">
        <v>1846.6</v>
      </c>
      <c r="E36" s="14">
        <f t="shared" si="1"/>
        <v>8.5992362857408953</v>
      </c>
      <c r="F36" s="14">
        <f t="shared" si="0"/>
        <v>96.177083333333329</v>
      </c>
      <c r="G36" s="12">
        <v>1920</v>
      </c>
    </row>
    <row r="37" spans="1:7" ht="20.25" customHeight="1" x14ac:dyDescent="0.25">
      <c r="A37" s="33" t="s">
        <v>66</v>
      </c>
      <c r="B37" s="9" t="s">
        <v>68</v>
      </c>
      <c r="C37" s="13"/>
      <c r="D37" s="13"/>
      <c r="E37" s="16"/>
      <c r="F37" s="16"/>
      <c r="G37" s="13"/>
    </row>
  </sheetData>
  <mergeCells count="17">
    <mergeCell ref="A1:B1"/>
    <mergeCell ref="A2:B2"/>
    <mergeCell ref="E2:F2"/>
    <mergeCell ref="A5:F5"/>
    <mergeCell ref="A7:A9"/>
    <mergeCell ref="B7:B9"/>
    <mergeCell ref="C7:C9"/>
    <mergeCell ref="D7:D9"/>
    <mergeCell ref="E7:F7"/>
    <mergeCell ref="E8:E9"/>
    <mergeCell ref="F8:F9"/>
    <mergeCell ref="C21:C23"/>
    <mergeCell ref="D21:D23"/>
    <mergeCell ref="E21:E23"/>
    <mergeCell ref="F21:F23"/>
    <mergeCell ref="A4:F4"/>
    <mergeCell ref="E6:F6"/>
  </mergeCells>
  <pageMargins left="0.25" right="0.25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 93</vt:lpstr>
      <vt:lpstr>B 94</vt:lpstr>
      <vt:lpstr>B 95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2025-04-04T00:38:45Z</cp:lastPrinted>
  <dcterms:created xsi:type="dcterms:W3CDTF">2018-05-20T15:07:10Z</dcterms:created>
  <dcterms:modified xsi:type="dcterms:W3CDTF">2025-04-04T00:39:01Z</dcterms:modified>
</cp:coreProperties>
</file>